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 codeName="{E757BCB4-07E6-AE0B-56E0-F0EEF7A6E26C}"/>
  <fileSharing userName="Fodor István" algorithmName="SHA-512" hashValue="gcmed01soISc3TjzcYd76XcpmD59A3xG/9/HTd2zbl87TECaz4xmi6hLMR+UhBrWYmk78MZFX6xBfrUqAxQLWw==" saltValue="I5/c4m6aB8+LyyozpM1NkA==" spinCount="10000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Egyéb számítógépek\Saját laptop\Squash\Csapatbajnoki\2023_24\1. osztály\"/>
    </mc:Choice>
  </mc:AlternateContent>
  <xr:revisionPtr revIDLastSave="0" documentId="13_ncr:10001_{31B5514B-39C4-48D9-9102-0800FFD018FA}" xr6:coauthVersionLast="47" xr6:coauthVersionMax="47" xr10:uidLastSave="{00000000-0000-0000-0000-000000000000}"/>
  <bookViews>
    <workbookView xWindow="-120" yWindow="-120" windowWidth="29040" windowHeight="15720" xr2:uid="{7CA9E385-69AF-4D51-B54E-78C034B733B7}"/>
  </bookViews>
  <sheets>
    <sheet name="Mátrix" sheetId="1" r:id="rId1"/>
    <sheet name="Mérkőzések | eredmények" sheetId="4" r:id="rId2"/>
    <sheet name="Csapatok" sheetId="3" r:id="rId3"/>
    <sheet name="1 forduló" sheetId="6" r:id="rId4"/>
    <sheet name="2 forduló" sheetId="9" r:id="rId5"/>
    <sheet name="3 forduló" sheetId="10" r:id="rId6"/>
    <sheet name="info" sheetId="11" r:id="rId7"/>
  </sheets>
  <definedNames>
    <definedName name="cs_1">'Csapatok'!$A$2</definedName>
    <definedName name="cs_10">'Csapatok'!$A$11</definedName>
    <definedName name="cs_11">'Csapatok'!$A$12</definedName>
    <definedName name="cs_2">'Csapatok'!$A$3</definedName>
    <definedName name="cs_3">'Csapatok'!$A$4</definedName>
    <definedName name="cs_4">'Csapatok'!$A$5</definedName>
    <definedName name="cs_5">'Csapatok'!$A$6</definedName>
    <definedName name="cs_6">'Csapatok'!$A$7</definedName>
    <definedName name="cs_7">'Csapatok'!$A$8</definedName>
    <definedName name="cs_8">'Csapatok'!$A$9</definedName>
    <definedName name="cs_9">'Csapatok'!$A$10</definedName>
    <definedName name="ExternalData_1" localSheetId="1" hidden="1">'Mérkőzések | eredmények'!$A$1:$D$37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02" i="6" l="1"/>
  <c r="O102" i="6"/>
  <c r="P101" i="6"/>
  <c r="O101" i="6"/>
  <c r="P100" i="6"/>
  <c r="O100" i="6"/>
  <c r="P99" i="6"/>
  <c r="O99" i="6"/>
  <c r="V98" i="6"/>
  <c r="U98" i="6"/>
  <c r="A98" i="6"/>
  <c r="P94" i="6"/>
  <c r="O94" i="6"/>
  <c r="P93" i="6"/>
  <c r="O93" i="6"/>
  <c r="P92" i="6"/>
  <c r="O92" i="6"/>
  <c r="P91" i="6"/>
  <c r="O91" i="6"/>
  <c r="V90" i="6"/>
  <c r="U90" i="6"/>
  <c r="A90" i="6"/>
  <c r="L2" i="4"/>
  <c r="L3" i="4"/>
  <c r="L4" i="4"/>
  <c r="M4" i="4" s="1"/>
  <c r="L5" i="4"/>
  <c r="L6" i="4"/>
  <c r="M6" i="4" s="1"/>
  <c r="L7" i="4"/>
  <c r="M7" i="4" s="1"/>
  <c r="L8" i="4"/>
  <c r="M8" i="4" s="1"/>
  <c r="L9" i="4"/>
  <c r="M9" i="4" s="1"/>
  <c r="L10" i="4"/>
  <c r="M10" i="4" s="1"/>
  <c r="L11" i="4"/>
  <c r="M11" i="4" s="1"/>
  <c r="L12" i="4"/>
  <c r="M12" i="4" s="1"/>
  <c r="L13" i="4"/>
  <c r="M13" i="4" s="1"/>
  <c r="L14" i="4"/>
  <c r="M14" i="4" s="1"/>
  <c r="L15" i="4"/>
  <c r="M15" i="4" s="1"/>
  <c r="L16" i="4"/>
  <c r="M16" i="4" s="1"/>
  <c r="L17" i="4"/>
  <c r="M17" i="4" s="1"/>
  <c r="L18" i="4"/>
  <c r="M18" i="4" s="1"/>
  <c r="L19" i="4"/>
  <c r="M19" i="4" s="1"/>
  <c r="L20" i="4"/>
  <c r="M20" i="4" s="1"/>
  <c r="L21" i="4"/>
  <c r="M21" i="4" s="1"/>
  <c r="L22" i="4"/>
  <c r="M22" i="4" s="1"/>
  <c r="L23" i="4"/>
  <c r="L24" i="4"/>
  <c r="L25" i="4"/>
  <c r="M25" i="4" s="1"/>
  <c r="L26" i="4"/>
  <c r="M26" i="4" s="1"/>
  <c r="L27" i="4"/>
  <c r="M27" i="4" s="1"/>
  <c r="L28" i="4"/>
  <c r="M28" i="4" s="1"/>
  <c r="L29" i="4"/>
  <c r="M29" i="4" s="1"/>
  <c r="L30" i="4"/>
  <c r="M30" i="4" s="1"/>
  <c r="L31" i="4"/>
  <c r="M31" i="4" s="1"/>
  <c r="L32" i="4"/>
  <c r="M32" i="4" s="1"/>
  <c r="L33" i="4"/>
  <c r="M33" i="4" s="1"/>
  <c r="L34" i="4"/>
  <c r="M34" i="4" s="1"/>
  <c r="L35" i="4"/>
  <c r="M35" i="4" s="1"/>
  <c r="L36" i="4"/>
  <c r="M36" i="4" s="1"/>
  <c r="L37" i="4"/>
  <c r="M37" i="4" s="1"/>
  <c r="M2" i="4"/>
  <c r="M3" i="4"/>
  <c r="M5" i="4"/>
  <c r="M23" i="4"/>
  <c r="M24" i="4"/>
  <c r="P86" i="6"/>
  <c r="O86" i="6"/>
  <c r="P85" i="6"/>
  <c r="O85" i="6"/>
  <c r="P84" i="6"/>
  <c r="R82" i="6" s="1"/>
  <c r="O84" i="6"/>
  <c r="P83" i="6"/>
  <c r="O83" i="6"/>
  <c r="V82" i="6"/>
  <c r="U82" i="6"/>
  <c r="S82" i="6"/>
  <c r="A82" i="6"/>
  <c r="Z14" i="1"/>
  <c r="P6" i="10"/>
  <c r="O6" i="10"/>
  <c r="P5" i="10"/>
  <c r="O5" i="10"/>
  <c r="P4" i="10"/>
  <c r="O4" i="10"/>
  <c r="P3" i="10"/>
  <c r="O3" i="10"/>
  <c r="P78" i="6"/>
  <c r="O78" i="6"/>
  <c r="P77" i="6"/>
  <c r="O77" i="6"/>
  <c r="P76" i="6"/>
  <c r="O76" i="6"/>
  <c r="P75" i="6"/>
  <c r="O75" i="6"/>
  <c r="P70" i="6"/>
  <c r="O70" i="6"/>
  <c r="P69" i="6"/>
  <c r="O69" i="6"/>
  <c r="P68" i="6"/>
  <c r="O68" i="6"/>
  <c r="P67" i="6"/>
  <c r="O67" i="6"/>
  <c r="P62" i="6"/>
  <c r="O62" i="6"/>
  <c r="P61" i="6"/>
  <c r="O61" i="6"/>
  <c r="P60" i="6"/>
  <c r="O60" i="6"/>
  <c r="P59" i="6"/>
  <c r="O59" i="6"/>
  <c r="P54" i="6"/>
  <c r="O54" i="6"/>
  <c r="P53" i="6"/>
  <c r="O53" i="6"/>
  <c r="P52" i="6"/>
  <c r="O52" i="6"/>
  <c r="P51" i="6"/>
  <c r="O51" i="6"/>
  <c r="P46" i="6"/>
  <c r="O46" i="6"/>
  <c r="P45" i="6"/>
  <c r="O45" i="6"/>
  <c r="P44" i="6"/>
  <c r="O44" i="6"/>
  <c r="P43" i="6"/>
  <c r="O43" i="6"/>
  <c r="P38" i="6"/>
  <c r="O38" i="6"/>
  <c r="P37" i="6"/>
  <c r="O37" i="6"/>
  <c r="P36" i="6"/>
  <c r="O36" i="6"/>
  <c r="P35" i="6"/>
  <c r="O35" i="6"/>
  <c r="P30" i="6"/>
  <c r="O30" i="6"/>
  <c r="P29" i="6"/>
  <c r="O29" i="6"/>
  <c r="P28" i="6"/>
  <c r="O28" i="6"/>
  <c r="P27" i="6"/>
  <c r="O27" i="6"/>
  <c r="P22" i="6"/>
  <c r="O22" i="6"/>
  <c r="P21" i="6"/>
  <c r="O21" i="6"/>
  <c r="P20" i="6"/>
  <c r="O20" i="6"/>
  <c r="P19" i="6"/>
  <c r="O19" i="6"/>
  <c r="P14" i="6"/>
  <c r="O14" i="6"/>
  <c r="P13" i="6"/>
  <c r="O13" i="6"/>
  <c r="P12" i="6"/>
  <c r="O12" i="6"/>
  <c r="P11" i="6"/>
  <c r="O11" i="6"/>
  <c r="P6" i="6"/>
  <c r="O6" i="6"/>
  <c r="P5" i="6"/>
  <c r="O5" i="6"/>
  <c r="P4" i="6"/>
  <c r="O4" i="6"/>
  <c r="P3" i="6"/>
  <c r="O3" i="6"/>
  <c r="P6" i="9"/>
  <c r="O6" i="9"/>
  <c r="P5" i="9"/>
  <c r="O5" i="9"/>
  <c r="P4" i="9"/>
  <c r="O4" i="9"/>
  <c r="P3" i="9"/>
  <c r="O3" i="9"/>
  <c r="AA14" i="1"/>
  <c r="E12" i="3"/>
  <c r="E11" i="3"/>
  <c r="E10" i="3"/>
  <c r="E9" i="3"/>
  <c r="E8" i="3"/>
  <c r="E7" i="3"/>
  <c r="E6" i="3"/>
  <c r="E5" i="3"/>
  <c r="E4" i="3"/>
  <c r="E3" i="3"/>
  <c r="E2" i="3"/>
  <c r="C12" i="3"/>
  <c r="C11" i="3"/>
  <c r="C10" i="3"/>
  <c r="C9" i="3"/>
  <c r="C8" i="3"/>
  <c r="C7" i="3"/>
  <c r="C6" i="3"/>
  <c r="C5" i="3"/>
  <c r="C4" i="3"/>
  <c r="C3" i="3"/>
  <c r="C2" i="3"/>
  <c r="D2" i="3"/>
  <c r="Q98" i="6" l="1"/>
  <c r="T98" i="6"/>
  <c r="S98" i="6"/>
  <c r="R98" i="6"/>
  <c r="R90" i="6"/>
  <c r="S90" i="6"/>
  <c r="T90" i="6"/>
  <c r="Q90" i="6"/>
  <c r="T82" i="6"/>
  <c r="Q82" i="6"/>
  <c r="P78" i="10"/>
  <c r="O78" i="10"/>
  <c r="P77" i="10"/>
  <c r="O77" i="10"/>
  <c r="P76" i="10"/>
  <c r="O76" i="10"/>
  <c r="P75" i="10"/>
  <c r="O75" i="10"/>
  <c r="V74" i="10"/>
  <c r="U74" i="10"/>
  <c r="T74" i="10"/>
  <c r="S74" i="10"/>
  <c r="R74" i="10"/>
  <c r="Q74" i="10"/>
  <c r="A74" i="10"/>
  <c r="P70" i="10"/>
  <c r="O70" i="10"/>
  <c r="P69" i="10"/>
  <c r="O69" i="10"/>
  <c r="P68" i="10"/>
  <c r="T66" i="10" s="1"/>
  <c r="O68" i="10"/>
  <c r="R66" i="10" s="1"/>
  <c r="P67" i="10"/>
  <c r="O67" i="10"/>
  <c r="V66" i="10"/>
  <c r="U66" i="10"/>
  <c r="A66" i="10"/>
  <c r="P62" i="10"/>
  <c r="O62" i="10"/>
  <c r="P61" i="10"/>
  <c r="O61" i="10"/>
  <c r="P60" i="10"/>
  <c r="O60" i="10"/>
  <c r="P59" i="10"/>
  <c r="T58" i="10" s="1"/>
  <c r="O59" i="10"/>
  <c r="S58" i="10" s="1"/>
  <c r="V58" i="10"/>
  <c r="U58" i="10"/>
  <c r="A58" i="10"/>
  <c r="P54" i="10"/>
  <c r="O54" i="10"/>
  <c r="P53" i="10"/>
  <c r="O53" i="10"/>
  <c r="P52" i="10"/>
  <c r="O52" i="10"/>
  <c r="P51" i="10"/>
  <c r="O51" i="10"/>
  <c r="V50" i="10"/>
  <c r="U50" i="10"/>
  <c r="T50" i="10"/>
  <c r="S50" i="10"/>
  <c r="R50" i="10"/>
  <c r="Q50" i="10"/>
  <c r="A50" i="10"/>
  <c r="P46" i="10"/>
  <c r="R42" i="10" s="1"/>
  <c r="O46" i="10"/>
  <c r="P45" i="10"/>
  <c r="O45" i="10"/>
  <c r="P44" i="10"/>
  <c r="O44" i="10"/>
  <c r="P43" i="10"/>
  <c r="O43" i="10"/>
  <c r="V42" i="10"/>
  <c r="U42" i="10"/>
  <c r="S42" i="10"/>
  <c r="A42" i="10"/>
  <c r="P38" i="10"/>
  <c r="O38" i="10"/>
  <c r="P37" i="10"/>
  <c r="O37" i="10"/>
  <c r="P36" i="10"/>
  <c r="T34" i="10" s="1"/>
  <c r="O36" i="10"/>
  <c r="S34" i="10" s="1"/>
  <c r="P35" i="10"/>
  <c r="O35" i="10"/>
  <c r="V34" i="10"/>
  <c r="U34" i="10"/>
  <c r="A34" i="10"/>
  <c r="P30" i="10"/>
  <c r="O30" i="10"/>
  <c r="P29" i="10"/>
  <c r="O29" i="10"/>
  <c r="P28" i="10"/>
  <c r="O28" i="10"/>
  <c r="P27" i="10"/>
  <c r="T26" i="10" s="1"/>
  <c r="O27" i="10"/>
  <c r="S26" i="10" s="1"/>
  <c r="V26" i="10"/>
  <c r="U26" i="10"/>
  <c r="A26" i="10"/>
  <c r="P22" i="10"/>
  <c r="O22" i="10"/>
  <c r="P21" i="10"/>
  <c r="O21" i="10"/>
  <c r="P20" i="10"/>
  <c r="O20" i="10"/>
  <c r="P19" i="10"/>
  <c r="O19" i="10"/>
  <c r="V18" i="10"/>
  <c r="U18" i="10"/>
  <c r="T18" i="10"/>
  <c r="S18" i="10"/>
  <c r="R18" i="10"/>
  <c r="Q18" i="10"/>
  <c r="A18" i="10"/>
  <c r="P14" i="10"/>
  <c r="R10" i="10" s="1"/>
  <c r="O14" i="10"/>
  <c r="P13" i="10"/>
  <c r="O13" i="10"/>
  <c r="P12" i="10"/>
  <c r="O12" i="10"/>
  <c r="P11" i="10"/>
  <c r="O11" i="10"/>
  <c r="V10" i="10"/>
  <c r="U10" i="10"/>
  <c r="S10" i="10"/>
  <c r="A10" i="10"/>
  <c r="V2" i="10"/>
  <c r="U2" i="10"/>
  <c r="T2" i="10"/>
  <c r="S2" i="10"/>
  <c r="R2" i="10"/>
  <c r="Q2" i="10"/>
  <c r="A2" i="10"/>
  <c r="P78" i="9"/>
  <c r="O78" i="9"/>
  <c r="P77" i="9"/>
  <c r="O77" i="9"/>
  <c r="P76" i="9"/>
  <c r="O76" i="9"/>
  <c r="P75" i="9"/>
  <c r="O75" i="9"/>
  <c r="V74" i="9"/>
  <c r="U74" i="9"/>
  <c r="T74" i="9"/>
  <c r="S74" i="9"/>
  <c r="R74" i="9"/>
  <c r="Q74" i="9"/>
  <c r="A74" i="9"/>
  <c r="P70" i="9"/>
  <c r="O70" i="9"/>
  <c r="P69" i="9"/>
  <c r="O69" i="9"/>
  <c r="S66" i="9" s="1"/>
  <c r="P68" i="9"/>
  <c r="Q66" i="9" s="1"/>
  <c r="O68" i="9"/>
  <c r="P67" i="9"/>
  <c r="O67" i="9"/>
  <c r="V66" i="9"/>
  <c r="U66" i="9"/>
  <c r="A66" i="9"/>
  <c r="P62" i="9"/>
  <c r="O62" i="9"/>
  <c r="P61" i="9"/>
  <c r="O61" i="9"/>
  <c r="P60" i="9"/>
  <c r="O60" i="9"/>
  <c r="P59" i="9"/>
  <c r="T58" i="9" s="1"/>
  <c r="O59" i="9"/>
  <c r="S58" i="9" s="1"/>
  <c r="V58" i="9"/>
  <c r="U58" i="9"/>
  <c r="A58" i="9"/>
  <c r="P54" i="9"/>
  <c r="O54" i="9"/>
  <c r="P53" i="9"/>
  <c r="O53" i="9"/>
  <c r="P52" i="9"/>
  <c r="O52" i="9"/>
  <c r="P51" i="9"/>
  <c r="O51" i="9"/>
  <c r="V50" i="9"/>
  <c r="U50" i="9"/>
  <c r="T50" i="9"/>
  <c r="S50" i="9"/>
  <c r="R50" i="9"/>
  <c r="Q50" i="9"/>
  <c r="A50" i="9"/>
  <c r="P46" i="9"/>
  <c r="O46" i="9"/>
  <c r="P45" i="9"/>
  <c r="O45" i="9"/>
  <c r="P44" i="9"/>
  <c r="O44" i="9"/>
  <c r="P43" i="9"/>
  <c r="O43" i="9"/>
  <c r="V42" i="9"/>
  <c r="U42" i="9"/>
  <c r="T42" i="9"/>
  <c r="S42" i="9"/>
  <c r="R42" i="9"/>
  <c r="Q42" i="9"/>
  <c r="A42" i="9"/>
  <c r="P38" i="9"/>
  <c r="O38" i="9"/>
  <c r="P37" i="9"/>
  <c r="O37" i="9"/>
  <c r="S34" i="9" s="1"/>
  <c r="P36" i="9"/>
  <c r="T34" i="9" s="1"/>
  <c r="O36" i="9"/>
  <c r="P35" i="9"/>
  <c r="O35" i="9"/>
  <c r="V34" i="9"/>
  <c r="U34" i="9"/>
  <c r="A34" i="9"/>
  <c r="P30" i="9"/>
  <c r="O30" i="9"/>
  <c r="P29" i="9"/>
  <c r="O29" i="9"/>
  <c r="P28" i="9"/>
  <c r="O28" i="9"/>
  <c r="P27" i="9"/>
  <c r="T26" i="9" s="1"/>
  <c r="O27" i="9"/>
  <c r="S26" i="9" s="1"/>
  <c r="V26" i="9"/>
  <c r="U26" i="9"/>
  <c r="A26" i="9"/>
  <c r="P22" i="9"/>
  <c r="O22" i="9"/>
  <c r="P21" i="9"/>
  <c r="O21" i="9"/>
  <c r="P20" i="9"/>
  <c r="O20" i="9"/>
  <c r="P19" i="9"/>
  <c r="O19" i="9"/>
  <c r="V18" i="9"/>
  <c r="U18" i="9"/>
  <c r="T18" i="9"/>
  <c r="S18" i="9"/>
  <c r="R18" i="9"/>
  <c r="Q18" i="9"/>
  <c r="A18" i="9"/>
  <c r="P14" i="9"/>
  <c r="T10" i="9" s="1"/>
  <c r="O14" i="9"/>
  <c r="P13" i="9"/>
  <c r="O13" i="9"/>
  <c r="P12" i="9"/>
  <c r="O12" i="9"/>
  <c r="P11" i="9"/>
  <c r="O11" i="9"/>
  <c r="V10" i="9"/>
  <c r="U10" i="9"/>
  <c r="S10" i="9"/>
  <c r="R10" i="9"/>
  <c r="Q10" i="9"/>
  <c r="A10" i="9"/>
  <c r="V2" i="9"/>
  <c r="U2" i="9"/>
  <c r="T2" i="9"/>
  <c r="S2" i="9"/>
  <c r="R2" i="9"/>
  <c r="Q2" i="9"/>
  <c r="A2" i="9"/>
  <c r="T10" i="10" l="1"/>
  <c r="T42" i="10"/>
  <c r="S66" i="10"/>
  <c r="Q10" i="10"/>
  <c r="Q42" i="10"/>
  <c r="Q34" i="10"/>
  <c r="Q66" i="10"/>
  <c r="Q58" i="10"/>
  <c r="R26" i="10"/>
  <c r="R58" i="10"/>
  <c r="R34" i="10"/>
  <c r="Q26" i="10"/>
  <c r="T66" i="9"/>
  <c r="Q34" i="9"/>
  <c r="R34" i="9"/>
  <c r="R66" i="9"/>
  <c r="Q58" i="9"/>
  <c r="R26" i="9"/>
  <c r="R58" i="9"/>
  <c r="Q26" i="9"/>
  <c r="A74" i="6"/>
  <c r="A66" i="6"/>
  <c r="A58" i="6"/>
  <c r="A50" i="6"/>
  <c r="A42" i="6"/>
  <c r="A34" i="6"/>
  <c r="A26" i="6"/>
  <c r="A18" i="6"/>
  <c r="A10" i="6"/>
  <c r="A2" i="6"/>
  <c r="V74" i="6"/>
  <c r="U74" i="6"/>
  <c r="V66" i="6"/>
  <c r="U66" i="6"/>
  <c r="V58" i="6"/>
  <c r="U58" i="6"/>
  <c r="V50" i="6"/>
  <c r="U50" i="6"/>
  <c r="V42" i="6"/>
  <c r="U42" i="6"/>
  <c r="V34" i="6"/>
  <c r="U34" i="6"/>
  <c r="V26" i="6"/>
  <c r="U26" i="6"/>
  <c r="V18" i="6"/>
  <c r="U18" i="6"/>
  <c r="V10" i="6"/>
  <c r="U10" i="6"/>
  <c r="V2" i="6"/>
  <c r="U2" i="6"/>
  <c r="T2" i="6"/>
  <c r="S74" i="6" l="1"/>
  <c r="T74" i="6"/>
  <c r="R74" i="6"/>
  <c r="Q74" i="6"/>
  <c r="S66" i="6"/>
  <c r="S58" i="6"/>
  <c r="T58" i="6"/>
  <c r="S50" i="6"/>
  <c r="S34" i="6"/>
  <c r="T26" i="6"/>
  <c r="S26" i="6"/>
  <c r="T10" i="6"/>
  <c r="S18" i="6"/>
  <c r="T18" i="6"/>
  <c r="R2" i="6"/>
  <c r="T34" i="6"/>
  <c r="Q26" i="6"/>
  <c r="T66" i="6"/>
  <c r="S42" i="6"/>
  <c r="T42" i="6"/>
  <c r="R26" i="6"/>
  <c r="Q10" i="6"/>
  <c r="Q66" i="6"/>
  <c r="R18" i="6"/>
  <c r="R66" i="6"/>
  <c r="R50" i="6"/>
  <c r="R10" i="6"/>
  <c r="Q58" i="6"/>
  <c r="Q18" i="6"/>
  <c r="Q34" i="6"/>
  <c r="R58" i="6"/>
  <c r="S10" i="6"/>
  <c r="R34" i="6"/>
  <c r="Q42" i="6"/>
  <c r="R42" i="6"/>
  <c r="Q50" i="6"/>
  <c r="T50" i="6"/>
  <c r="Q2" i="6"/>
  <c r="S2" i="6"/>
  <c r="Y14" i="1"/>
  <c r="Y13" i="1"/>
  <c r="Y12" i="1"/>
  <c r="Y11" i="1"/>
  <c r="Y10" i="1"/>
  <c r="Y9" i="1"/>
  <c r="Y8" i="1"/>
  <c r="Y7" i="1"/>
  <c r="Y6" i="1"/>
  <c r="Y5" i="1"/>
  <c r="D12" i="3"/>
  <c r="D11" i="3"/>
  <c r="D10" i="3"/>
  <c r="D9" i="3"/>
  <c r="D8" i="3"/>
  <c r="D7" i="3"/>
  <c r="D6" i="3"/>
  <c r="D5" i="3"/>
  <c r="D4" i="3"/>
  <c r="D3" i="3"/>
  <c r="T2" i="1" l="1"/>
  <c r="R2" i="1"/>
  <c r="P2" i="1"/>
  <c r="N2" i="1"/>
  <c r="L2" i="1"/>
  <c r="J2" i="1"/>
  <c r="H2" i="1"/>
  <c r="F2" i="1"/>
  <c r="D2" i="1"/>
  <c r="B2" i="1"/>
  <c r="A21" i="1"/>
  <c r="Q22" i="1" s="1"/>
  <c r="A19" i="1"/>
  <c r="Q20" i="1" s="1"/>
  <c r="A17" i="1"/>
  <c r="A15" i="1"/>
  <c r="Q16" i="1" s="1"/>
  <c r="A7" i="1"/>
  <c r="Q8" i="1" s="1"/>
  <c r="A13" i="1"/>
  <c r="Q14" i="1" s="1"/>
  <c r="A11" i="1"/>
  <c r="A9" i="1"/>
  <c r="A5" i="1"/>
  <c r="A3" i="1"/>
  <c r="B12" i="3"/>
  <c r="F12" i="3" s="1"/>
  <c r="N4" i="1" l="1"/>
  <c r="E18" i="1"/>
  <c r="G5" i="1"/>
  <c r="O19" i="1"/>
  <c r="R10" i="1"/>
  <c r="I22" i="1"/>
  <c r="C6" i="1"/>
  <c r="O6" i="1"/>
  <c r="K18" i="1"/>
  <c r="D8" i="1"/>
  <c r="Q13" i="1"/>
  <c r="S12" i="1"/>
  <c r="H14" i="1"/>
  <c r="U6" i="1"/>
  <c r="G17" i="1"/>
  <c r="U11" i="1"/>
  <c r="G12" i="1"/>
  <c r="M17" i="1"/>
  <c r="M20" i="1"/>
  <c r="U4" i="1"/>
  <c r="D4" i="1"/>
  <c r="T3" i="1"/>
  <c r="I11" i="1"/>
  <c r="N12" i="1"/>
  <c r="O14" i="1"/>
  <c r="T17" i="1"/>
  <c r="R6" i="1"/>
  <c r="S8" i="1"/>
  <c r="I4" i="1"/>
  <c r="Q5" i="1"/>
  <c r="M7" i="1"/>
  <c r="E13" i="1"/>
  <c r="U14" i="1"/>
  <c r="S7" i="1"/>
  <c r="G9" i="1"/>
  <c r="O9" i="1"/>
  <c r="T9" i="1"/>
  <c r="E10" i="1"/>
  <c r="M10" i="1"/>
  <c r="C11" i="1"/>
  <c r="C14" i="1"/>
  <c r="K15" i="1"/>
  <c r="S15" i="1"/>
  <c r="D16" i="1"/>
  <c r="I16" i="1"/>
  <c r="S18" i="1"/>
  <c r="T10" i="1"/>
  <c r="P10" i="1"/>
  <c r="L10" i="1"/>
  <c r="F10" i="1"/>
  <c r="B10" i="1"/>
  <c r="T16" i="1"/>
  <c r="P16" i="1"/>
  <c r="J16" i="1"/>
  <c r="F16" i="1"/>
  <c r="B16" i="1"/>
  <c r="S4" i="1"/>
  <c r="T12" i="1"/>
  <c r="P12" i="1"/>
  <c r="L12" i="1"/>
  <c r="F12" i="1"/>
  <c r="B12" i="1"/>
  <c r="R18" i="1"/>
  <c r="U18" i="1"/>
  <c r="T18" i="1"/>
  <c r="N18" i="1"/>
  <c r="J18" i="1"/>
  <c r="F18" i="1"/>
  <c r="B18" i="1"/>
  <c r="E4" i="1"/>
  <c r="I3" i="1"/>
  <c r="M3" i="1"/>
  <c r="Q3" i="1"/>
  <c r="U3" i="1"/>
  <c r="J4" i="1"/>
  <c r="O4" i="1"/>
  <c r="M5" i="1"/>
  <c r="S5" i="1"/>
  <c r="F6" i="1"/>
  <c r="K6" i="1"/>
  <c r="Q6" i="1"/>
  <c r="I7" i="1"/>
  <c r="O7" i="1"/>
  <c r="T7" i="1"/>
  <c r="E8" i="1"/>
  <c r="M8" i="1"/>
  <c r="R8" i="1"/>
  <c r="C9" i="1"/>
  <c r="K9" i="1"/>
  <c r="U9" i="1"/>
  <c r="G10" i="1"/>
  <c r="N10" i="1"/>
  <c r="S10" i="1"/>
  <c r="E11" i="1"/>
  <c r="Q11" i="1"/>
  <c r="C12" i="1"/>
  <c r="H12" i="1"/>
  <c r="O12" i="1"/>
  <c r="U12" i="1"/>
  <c r="K13" i="1"/>
  <c r="S13" i="1"/>
  <c r="D14" i="1"/>
  <c r="I14" i="1"/>
  <c r="G15" i="1"/>
  <c r="M15" i="1"/>
  <c r="T15" i="1"/>
  <c r="E16" i="1"/>
  <c r="K16" i="1"/>
  <c r="R16" i="1"/>
  <c r="C17" i="1"/>
  <c r="I17" i="1"/>
  <c r="U17" i="1"/>
  <c r="G18" i="1"/>
  <c r="L18" i="1"/>
  <c r="C19" i="1"/>
  <c r="U19" i="1"/>
  <c r="O21" i="1"/>
  <c r="M22" i="1"/>
  <c r="K21" i="1"/>
  <c r="T4" i="1"/>
  <c r="P4" i="1"/>
  <c r="L4" i="1"/>
  <c r="H4" i="1"/>
  <c r="T14" i="1"/>
  <c r="P14" i="1"/>
  <c r="J14" i="1"/>
  <c r="F14" i="1"/>
  <c r="B14" i="1"/>
  <c r="P20" i="1"/>
  <c r="L20" i="1"/>
  <c r="H20" i="1"/>
  <c r="D20" i="1"/>
  <c r="T19" i="1"/>
  <c r="U20" i="1"/>
  <c r="O20" i="1"/>
  <c r="K20" i="1"/>
  <c r="G20" i="1"/>
  <c r="C20" i="1"/>
  <c r="Q19" i="1"/>
  <c r="M19" i="1"/>
  <c r="I19" i="1"/>
  <c r="E19" i="1"/>
  <c r="T20" i="1"/>
  <c r="N20" i="1"/>
  <c r="J20" i="1"/>
  <c r="F20" i="1"/>
  <c r="B20" i="1"/>
  <c r="F4" i="1"/>
  <c r="K4" i="1"/>
  <c r="Q4" i="1"/>
  <c r="I5" i="1"/>
  <c r="O5" i="1"/>
  <c r="T5" i="1"/>
  <c r="G6" i="1"/>
  <c r="M6" i="1"/>
  <c r="C7" i="1"/>
  <c r="K7" i="1"/>
  <c r="U7" i="1"/>
  <c r="I8" i="1"/>
  <c r="N8" i="1"/>
  <c r="E9" i="1"/>
  <c r="Q9" i="1"/>
  <c r="C10" i="1"/>
  <c r="J10" i="1"/>
  <c r="O10" i="1"/>
  <c r="U10" i="1"/>
  <c r="M11" i="1"/>
  <c r="S11" i="1"/>
  <c r="D12" i="1"/>
  <c r="I12" i="1"/>
  <c r="Q12" i="1"/>
  <c r="G13" i="1"/>
  <c r="O13" i="1"/>
  <c r="T13" i="1"/>
  <c r="E14" i="1"/>
  <c r="K14" i="1"/>
  <c r="R14" i="1"/>
  <c r="C15" i="1"/>
  <c r="I15" i="1"/>
  <c r="U15" i="1"/>
  <c r="G16" i="1"/>
  <c r="L16" i="1"/>
  <c r="S16" i="1"/>
  <c r="E17" i="1"/>
  <c r="O17" i="1"/>
  <c r="C18" i="1"/>
  <c r="H18" i="1"/>
  <c r="M18" i="1"/>
  <c r="G19" i="1"/>
  <c r="E20" i="1"/>
  <c r="C21" i="1"/>
  <c r="S21" i="1"/>
  <c r="J6" i="1"/>
  <c r="K8" i="1"/>
  <c r="T6" i="1"/>
  <c r="P6" i="1"/>
  <c r="L6" i="1"/>
  <c r="H6" i="1"/>
  <c r="B6" i="1"/>
  <c r="T8" i="1"/>
  <c r="P8" i="1"/>
  <c r="L8" i="1"/>
  <c r="H8" i="1"/>
  <c r="B8" i="1"/>
  <c r="P22" i="1"/>
  <c r="L22" i="1"/>
  <c r="H22" i="1"/>
  <c r="D22" i="1"/>
  <c r="R21" i="1"/>
  <c r="N21" i="1"/>
  <c r="J21" i="1"/>
  <c r="F21" i="1"/>
  <c r="B21" i="1"/>
  <c r="S22" i="1"/>
  <c r="O22" i="1"/>
  <c r="K22" i="1"/>
  <c r="G22" i="1"/>
  <c r="C22" i="1"/>
  <c r="Q21" i="1"/>
  <c r="M21" i="1"/>
  <c r="I21" i="1"/>
  <c r="E21" i="1"/>
  <c r="R22" i="1"/>
  <c r="N22" i="1"/>
  <c r="J22" i="1"/>
  <c r="F22" i="1"/>
  <c r="B22" i="1"/>
  <c r="P21" i="1"/>
  <c r="L21" i="1"/>
  <c r="H21" i="1"/>
  <c r="D21" i="1"/>
  <c r="E3" i="1"/>
  <c r="G3" i="1"/>
  <c r="K3" i="1"/>
  <c r="O3" i="1"/>
  <c r="S3" i="1"/>
  <c r="G4" i="1"/>
  <c r="M4" i="1"/>
  <c r="R4" i="1"/>
  <c r="C5" i="1"/>
  <c r="K5" i="1"/>
  <c r="U5" i="1"/>
  <c r="I6" i="1"/>
  <c r="N6" i="1"/>
  <c r="S6" i="1"/>
  <c r="E7" i="1"/>
  <c r="Q7" i="1"/>
  <c r="C8" i="1"/>
  <c r="J8" i="1"/>
  <c r="O8" i="1"/>
  <c r="U8" i="1"/>
  <c r="M9" i="1"/>
  <c r="S9" i="1"/>
  <c r="D10" i="1"/>
  <c r="K10" i="1"/>
  <c r="Q10" i="1"/>
  <c r="G11" i="1"/>
  <c r="O11" i="1"/>
  <c r="T11" i="1"/>
  <c r="E12" i="1"/>
  <c r="M12" i="1"/>
  <c r="R12" i="1"/>
  <c r="C13" i="1"/>
  <c r="I13" i="1"/>
  <c r="U13" i="1"/>
  <c r="G14" i="1"/>
  <c r="N14" i="1"/>
  <c r="S14" i="1"/>
  <c r="E15" i="1"/>
  <c r="Q15" i="1"/>
  <c r="C16" i="1"/>
  <c r="H16" i="1"/>
  <c r="M16" i="1"/>
  <c r="U16" i="1"/>
  <c r="K17" i="1"/>
  <c r="S17" i="1"/>
  <c r="D18" i="1"/>
  <c r="I18" i="1"/>
  <c r="O18" i="1"/>
  <c r="K19" i="1"/>
  <c r="I20" i="1"/>
  <c r="G21" i="1"/>
  <c r="E22" i="1"/>
  <c r="B11" i="3"/>
  <c r="F11" i="3" s="1"/>
  <c r="H13" i="1"/>
  <c r="L9" i="1"/>
  <c r="B7" i="1"/>
  <c r="F3" i="1"/>
  <c r="B7" i="3"/>
  <c r="F7" i="3" s="1"/>
  <c r="N7" i="1"/>
  <c r="F15" i="1"/>
  <c r="N19" i="1"/>
  <c r="R15" i="1"/>
  <c r="D19" i="1"/>
  <c r="R5" i="1"/>
  <c r="L19" i="1"/>
  <c r="R13" i="1"/>
  <c r="D15" i="1"/>
  <c r="N5" i="1"/>
  <c r="H15" i="1"/>
  <c r="N9" i="1"/>
  <c r="H3" i="1"/>
  <c r="B9" i="1"/>
  <c r="J9" i="1"/>
  <c r="H11" i="1"/>
  <c r="B2" i="3"/>
  <c r="J7" i="1"/>
  <c r="F11" i="1"/>
  <c r="N13" i="1"/>
  <c r="L15" i="1"/>
  <c r="J5" i="1"/>
  <c r="D11" i="1"/>
  <c r="J17" i="1"/>
  <c r="P11" i="1"/>
  <c r="D7" i="1"/>
  <c r="F5" i="1"/>
  <c r="B19" i="1"/>
  <c r="R3" i="1"/>
  <c r="L11" i="1"/>
  <c r="J13" i="1"/>
  <c r="P3" i="1"/>
  <c r="B17" i="1"/>
  <c r="P19" i="1"/>
  <c r="R17" i="1"/>
  <c r="H7" i="1"/>
  <c r="F9" i="1"/>
  <c r="N17" i="1"/>
  <c r="P15" i="1"/>
  <c r="P13" i="1"/>
  <c r="L17" i="1"/>
  <c r="D13" i="1"/>
  <c r="L5" i="1"/>
  <c r="J15" i="1"/>
  <c r="N11" i="1"/>
  <c r="H19" i="1"/>
  <c r="R9" i="1"/>
  <c r="B15" i="1"/>
  <c r="N3" i="1"/>
  <c r="B11" i="1"/>
  <c r="J3" i="1"/>
  <c r="F19" i="1"/>
  <c r="R7" i="1"/>
  <c r="D3" i="1"/>
  <c r="B5" i="1"/>
  <c r="F17" i="1"/>
  <c r="P7" i="1"/>
  <c r="F13" i="1"/>
  <c r="L7" i="1"/>
  <c r="P5" i="1"/>
  <c r="D17" i="1"/>
  <c r="J19" i="1"/>
  <c r="R11" i="1"/>
  <c r="H5" i="1"/>
  <c r="D9" i="1"/>
  <c r="P9" i="1"/>
  <c r="H17" i="1"/>
  <c r="L3" i="1"/>
  <c r="B13" i="1"/>
  <c r="B4" i="3"/>
  <c r="F4" i="3" s="1"/>
  <c r="F2" i="3" l="1"/>
  <c r="B10" i="3"/>
  <c r="F10" i="3" s="1"/>
  <c r="B3" i="3"/>
  <c r="F3" i="3" s="1"/>
  <c r="B9" i="3"/>
  <c r="F9" i="3" s="1"/>
  <c r="B8" i="3"/>
  <c r="F8" i="3" s="1"/>
  <c r="B6" i="3"/>
  <c r="F6" i="3" s="1"/>
  <c r="B5" i="3"/>
  <c r="F5" i="3" s="1"/>
  <c r="Z6" i="1" l="1"/>
  <c r="AA6" i="1" s="1"/>
  <c r="Z13" i="1"/>
  <c r="AA13" i="1" s="1"/>
  <c r="Z12" i="1"/>
  <c r="AA12" i="1" s="1"/>
  <c r="Z11" i="1"/>
  <c r="AA11" i="1" s="1"/>
  <c r="Z10" i="1"/>
  <c r="AA10" i="1" s="1"/>
  <c r="Z9" i="1"/>
  <c r="AA9" i="1" s="1"/>
  <c r="Z8" i="1"/>
  <c r="AA8" i="1" s="1"/>
  <c r="Z7" i="1"/>
  <c r="AA7" i="1" s="1"/>
  <c r="Z5" i="1"/>
  <c r="AA5" i="1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CDD7314-D859-479E-B86A-B001255014B4}" keepAlive="1" name="Lekérdezés - Mérkőzések" description="A munkafüzetben levő „Mérkőzések” lekérdezés kapcsolata" type="5" refreshedVersion="8" background="1" saveData="1">
    <dbPr connection="Provider=Microsoft.Mashup.OleDb.1;Data Source=$Workbook$;Location=Mérkőzések;Extended Properties=&quot;&quot;" command="SELECT * FROM [Mérkőzések]"/>
  </connection>
</connections>
</file>

<file path=xl/sharedStrings.xml><?xml version="1.0" encoding="utf-8"?>
<sst xmlns="http://schemas.openxmlformats.org/spreadsheetml/2006/main" count="622" uniqueCount="151">
  <si>
    <t>Csapatok</t>
  </si>
  <si>
    <t>Csapatok.2</t>
  </si>
  <si>
    <t>Csapat.1 pontok</t>
  </si>
  <si>
    <t>Csapat.2 pontok</t>
  </si>
  <si>
    <t>Csapat.1 szettek</t>
  </si>
  <si>
    <t>Csapat.2 szettek</t>
  </si>
  <si>
    <t>Forduló</t>
  </si>
  <si>
    <t>Index_I</t>
  </si>
  <si>
    <t>Index_II</t>
  </si>
  <si>
    <t>Pontok</t>
  </si>
  <si>
    <t>Csapatok eredmény</t>
  </si>
  <si>
    <t>Csapatok.2 eredmény</t>
  </si>
  <si>
    <t>Csapatok megszerzett pont</t>
  </si>
  <si>
    <t>Csapatok.2 megszerzett pont</t>
  </si>
  <si>
    <t>Helyezés</t>
  </si>
  <si>
    <t>Nyert szettek</t>
  </si>
  <si>
    <t>index</t>
  </si>
  <si>
    <t>1. szett</t>
  </si>
  <si>
    <t>2. szett</t>
  </si>
  <si>
    <t>3. szett</t>
  </si>
  <si>
    <t>4. szett</t>
  </si>
  <si>
    <t>5. szett</t>
  </si>
  <si>
    <t>vs</t>
  </si>
  <si>
    <t>Eredmény</t>
  </si>
  <si>
    <t>Mérkőzés</t>
  </si>
  <si>
    <t>Szett</t>
  </si>
  <si>
    <t>Pont</t>
  </si>
  <si>
    <t>Szerzett pont</t>
  </si>
  <si>
    <t>Nyert Mérkőzés</t>
  </si>
  <si>
    <t>Squashberek SE</t>
  </si>
  <si>
    <t>City Squash Club SE I.</t>
  </si>
  <si>
    <t>Anico Készházak Egri Squash Se</t>
  </si>
  <si>
    <t>Colosseum-Luxus SE</t>
  </si>
  <si>
    <t>Gekko SE</t>
  </si>
  <si>
    <t>Golden Ball SE</t>
  </si>
  <si>
    <t>Szeged Squash SE</t>
  </si>
  <si>
    <t>Csé-Team Labda Egylet I</t>
  </si>
  <si>
    <t xml:space="preserve">PSA-ÖNTÖDE SE I. </t>
  </si>
  <si>
    <t>Squashberek SE|City Squash Club SE I.</t>
  </si>
  <si>
    <t>City Squash Club SE I.|Squashberek SE</t>
  </si>
  <si>
    <t>Squashberek SE|Anico Készházak Egri Squash Se</t>
  </si>
  <si>
    <t>Anico Készházak Egri Squash Se|Squashberek SE</t>
  </si>
  <si>
    <t>Squashberek SE|Colosseum-Luxus SE</t>
  </si>
  <si>
    <t>Colosseum-Luxus SE|Squashberek SE</t>
  </si>
  <si>
    <t>Squashberek SE|Gekko SE</t>
  </si>
  <si>
    <t>Gekko SE|Squashberek SE</t>
  </si>
  <si>
    <t>Squashberek SE|Golden Ball SE</t>
  </si>
  <si>
    <t>Golden Ball SE|Squashberek SE</t>
  </si>
  <si>
    <t>Squashberek SE|Szeged Squash SE</t>
  </si>
  <si>
    <t>Szeged Squash SE|Squashberek SE</t>
  </si>
  <si>
    <t>Squashberek SE|Csé-Team Labda Egylet I</t>
  </si>
  <si>
    <t>Csé-Team Labda Egylet I|Squashberek SE</t>
  </si>
  <si>
    <t xml:space="preserve">Squashberek SE|PSA-ÖNTÖDE SE I. </t>
  </si>
  <si>
    <t>PSA-ÖNTÖDE SE I. |Squashberek SE</t>
  </si>
  <si>
    <t>City Squash Club SE I.|Anico Készházak Egri Squash Se</t>
  </si>
  <si>
    <t>Anico Készházak Egri Squash Se|City Squash Club SE I.</t>
  </si>
  <si>
    <t>City Squash Club SE I.|Colosseum-Luxus SE</t>
  </si>
  <si>
    <t>Colosseum-Luxus SE|City Squash Club SE I.</t>
  </si>
  <si>
    <t>City Squash Club SE I.|Gekko SE</t>
  </si>
  <si>
    <t>Gekko SE|City Squash Club SE I.</t>
  </si>
  <si>
    <t>City Squash Club SE I.|Golden Ball SE</t>
  </si>
  <si>
    <t>Golden Ball SE|City Squash Club SE I.</t>
  </si>
  <si>
    <t>City Squash Club SE I.|Szeged Squash SE</t>
  </si>
  <si>
    <t>Szeged Squash SE|City Squash Club SE I.</t>
  </si>
  <si>
    <t>City Squash Club SE I.|Csé-Team Labda Egylet I</t>
  </si>
  <si>
    <t>Csé-Team Labda Egylet I|City Squash Club SE I.</t>
  </si>
  <si>
    <t xml:space="preserve">City Squash Club SE I.|PSA-ÖNTÖDE SE I. </t>
  </si>
  <si>
    <t>PSA-ÖNTÖDE SE I. |City Squash Club SE I.</t>
  </si>
  <si>
    <t>Anico Készházak Egri Squash Se|Colosseum-Luxus SE</t>
  </si>
  <si>
    <t>Colosseum-Luxus SE|Anico Készházak Egri Squash Se</t>
  </si>
  <si>
    <t>Anico Készházak Egri Squash Se|Gekko SE</t>
  </si>
  <si>
    <t>Gekko SE|Anico Készházak Egri Squash Se</t>
  </si>
  <si>
    <t>Anico Készházak Egri Squash Se|Golden Ball SE</t>
  </si>
  <si>
    <t>Golden Ball SE|Anico Készházak Egri Squash Se</t>
  </si>
  <si>
    <t>Anico Készházak Egri Squash Se|Szeged Squash SE</t>
  </si>
  <si>
    <t>Szeged Squash SE|Anico Készházak Egri Squash Se</t>
  </si>
  <si>
    <t>Anico Készházak Egri Squash Se|Csé-Team Labda Egylet I</t>
  </si>
  <si>
    <t>Csé-Team Labda Egylet I|Anico Készházak Egri Squash Se</t>
  </si>
  <si>
    <t xml:space="preserve">Anico Készházak Egri Squash Se|PSA-ÖNTÖDE SE I. </t>
  </si>
  <si>
    <t>PSA-ÖNTÖDE SE I. |Anico Készházak Egri Squash Se</t>
  </si>
  <si>
    <t>Colosseum-Luxus SE|Gekko SE</t>
  </si>
  <si>
    <t>Gekko SE|Colosseum-Luxus SE</t>
  </si>
  <si>
    <t>Colosseum-Luxus SE|Golden Ball SE</t>
  </si>
  <si>
    <t>Golden Ball SE|Colosseum-Luxus SE</t>
  </si>
  <si>
    <t>Colosseum-Luxus SE|Szeged Squash SE</t>
  </si>
  <si>
    <t>Szeged Squash SE|Colosseum-Luxus SE</t>
  </si>
  <si>
    <t>Colosseum-Luxus SE|Csé-Team Labda Egylet I</t>
  </si>
  <si>
    <t>Csé-Team Labda Egylet I|Colosseum-Luxus SE</t>
  </si>
  <si>
    <t xml:space="preserve">Colosseum-Luxus SE|PSA-ÖNTÖDE SE I. </t>
  </si>
  <si>
    <t>PSA-ÖNTÖDE SE I. |Colosseum-Luxus SE</t>
  </si>
  <si>
    <t>Gekko SE|Golden Ball SE</t>
  </si>
  <si>
    <t>Golden Ball SE|Gekko SE</t>
  </si>
  <si>
    <t>Gekko SE|Szeged Squash SE</t>
  </si>
  <si>
    <t>Szeged Squash SE|Gekko SE</t>
  </si>
  <si>
    <t>Gekko SE|Csé-Team Labda Egylet I</t>
  </si>
  <si>
    <t>Csé-Team Labda Egylet I|Gekko SE</t>
  </si>
  <si>
    <t xml:space="preserve">Gekko SE|PSA-ÖNTÖDE SE I. </t>
  </si>
  <si>
    <t>PSA-ÖNTÖDE SE I. |Gekko SE</t>
  </si>
  <si>
    <t>Golden Ball SE|Szeged Squash SE</t>
  </si>
  <si>
    <t>Szeged Squash SE|Golden Ball SE</t>
  </si>
  <si>
    <t>Golden Ball SE|Csé-Team Labda Egylet I</t>
  </si>
  <si>
    <t>Csé-Team Labda Egylet I|Golden Ball SE</t>
  </si>
  <si>
    <t xml:space="preserve">Golden Ball SE|PSA-ÖNTÖDE SE I. </t>
  </si>
  <si>
    <t>PSA-ÖNTÖDE SE I. |Golden Ball SE</t>
  </si>
  <si>
    <t>Szeged Squash SE|Csé-Team Labda Egylet I</t>
  </si>
  <si>
    <t>Csé-Team Labda Egylet I|Szeged Squash SE</t>
  </si>
  <si>
    <t xml:space="preserve">Szeged Squash SE|PSA-ÖNTÖDE SE I. </t>
  </si>
  <si>
    <t>PSA-ÖNTÖDE SE I. |Szeged Squash SE</t>
  </si>
  <si>
    <t xml:space="preserve">Csé-Team Labda Egylet I|PSA-ÖNTÖDE SE I. </t>
  </si>
  <si>
    <t>PSA-ÖNTÖDE SE I. |Csé-Team Labda Egylet I</t>
  </si>
  <si>
    <t>Nagy Péter Bálint</t>
  </si>
  <si>
    <t>Cséffalvay Dániel</t>
  </si>
  <si>
    <t>Kozma András</t>
  </si>
  <si>
    <t>Füredi Péter</t>
  </si>
  <si>
    <t>Tóth Miklós</t>
  </si>
  <si>
    <t>Rózsa Barnabás</t>
  </si>
  <si>
    <t>Püski Lénárd</t>
  </si>
  <si>
    <t>Konfár Tamás</t>
  </si>
  <si>
    <t>Szabó Martin</t>
  </si>
  <si>
    <t>Mesterházy Sándor</t>
  </si>
  <si>
    <t>Kiss M István</t>
  </si>
  <si>
    <t>Szalay Zsolt</t>
  </si>
  <si>
    <t>Makra Roland</t>
  </si>
  <si>
    <t>Bíró Balázs</t>
  </si>
  <si>
    <t>Szebeni Péter</t>
  </si>
  <si>
    <t>Kamocsai Bendegúz</t>
  </si>
  <si>
    <t>Sárkány László</t>
  </si>
  <si>
    <t>Kohlrusz Balázs</t>
  </si>
  <si>
    <t>Jeszenszky Zoltán</t>
  </si>
  <si>
    <t>Komlódi Regő</t>
  </si>
  <si>
    <t>Nagy Ferenc</t>
  </si>
  <si>
    <t>Nagy Simon</t>
  </si>
  <si>
    <t>Nagy Sára</t>
  </si>
  <si>
    <t>Kiss-Máté Csenge</t>
  </si>
  <si>
    <t>Boros Dávid</t>
  </si>
  <si>
    <t>Vida Benjamin</t>
  </si>
  <si>
    <t>ifj Lázár Béla</t>
  </si>
  <si>
    <t>Tamásy András</t>
  </si>
  <si>
    <t>Tamásy Ábel</t>
  </si>
  <si>
    <t>Karnauf Tamás</t>
  </si>
  <si>
    <t>Matuszka Mercell</t>
  </si>
  <si>
    <t>Győrfi Gyula</t>
  </si>
  <si>
    <t>Rácz Gergely</t>
  </si>
  <si>
    <t>Rácz László</t>
  </si>
  <si>
    <t>Venczel Miklós</t>
  </si>
  <si>
    <t>Seres Botond</t>
  </si>
  <si>
    <t>a Mérkőzések | eredmények lapon az első 2 oszlopot fel kell fedni</t>
  </si>
  <si>
    <t>megfelelő forduló makrót indítani</t>
  </si>
  <si>
    <t>Hurme Zakariás</t>
  </si>
  <si>
    <t>Lázár Béla</t>
  </si>
  <si>
    <t>Jámbor Ákos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</si>
</sst>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</fills>
  <borders count="64">
    <border>
      <left/>
      <right/>
      <top/>
      <bottom/>
      <diagonal/>
    </border>
    <border>
      <left/>
      <right style="double">
        <color auto="1"/>
      </right>
      <top/>
      <bottom/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auto="1"/>
      </right>
      <top style="thin">
        <color indexed="64"/>
      </top>
      <bottom style="thin">
        <color theme="0" tint="-0.1499679555650502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theme="0" tint="-0.1499679555650502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6795556505021"/>
      </top>
      <bottom style="thin">
        <color indexed="64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 style="thin">
        <color theme="0" tint="-0.14999847407452621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theme="0" tint="-0.1499984740745262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0" tint="-0.14996795556505021"/>
      </top>
      <bottom style="thin">
        <color indexed="64"/>
      </bottom>
      <diagonal/>
    </border>
    <border>
      <left style="thin">
        <color theme="0" tint="-0.14999847407452621"/>
      </left>
      <right/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14999847407452621"/>
      </left>
      <right style="medium">
        <color indexed="64"/>
      </right>
      <top style="thin">
        <color theme="0" tint="-0.14996795556505021"/>
      </top>
      <bottom style="thin">
        <color indexed="64"/>
      </bottom>
      <diagonal/>
    </border>
    <border>
      <left/>
      <right style="medium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6795556505021"/>
      </top>
      <bottom style="medium">
        <color indexed="64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9847407452621"/>
      </left>
      <right/>
      <top style="thin">
        <color theme="0" tint="-0.1499679555650502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 style="thin">
        <color theme="0" tint="-0.14996795556505021"/>
      </bottom>
      <diagonal/>
    </border>
    <border>
      <left style="medium">
        <color auto="1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/>
      <bottom style="thin">
        <color theme="0" tint="-0.14996795556505021"/>
      </bottom>
      <diagonal/>
    </border>
    <border>
      <left style="medium">
        <color auto="1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 style="thin">
        <color theme="0" tint="-0.14996795556505021"/>
      </right>
      <top style="medium">
        <color auto="1"/>
      </top>
      <bottom style="thin">
        <color indexed="64"/>
      </bottom>
      <diagonal/>
    </border>
    <border>
      <left style="thin">
        <color theme="0" tint="-0.14996795556505021"/>
      </left>
      <right/>
      <top style="medium">
        <color auto="1"/>
      </top>
      <bottom/>
      <diagonal/>
    </border>
    <border>
      <left style="thin">
        <color theme="0" tint="-0.14996795556505021"/>
      </left>
      <right/>
      <top style="medium">
        <color auto="1"/>
      </top>
      <bottom style="thin">
        <color indexed="64"/>
      </bottom>
      <diagonal/>
    </border>
    <border>
      <left style="thin">
        <color theme="0" tint="-0.14996795556505021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theme="0" tint="-0.14996795556505021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auto="1"/>
      </left>
      <right style="medium">
        <color indexed="64"/>
      </right>
      <top style="medium">
        <color auto="1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0" xfId="0" applyFill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7" xfId="0" applyFill="1" applyBorder="1"/>
    <xf numFmtId="0" fontId="0" fillId="2" borderId="9" xfId="0" applyFill="1" applyBorder="1"/>
    <xf numFmtId="0" fontId="0" fillId="0" borderId="1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2" borderId="20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0" fillId="2" borderId="26" xfId="0" applyFill="1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0" fillId="2" borderId="34" xfId="0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45" xfId="0" applyFont="1" applyBorder="1"/>
    <xf numFmtId="0" fontId="5" fillId="0" borderId="48" xfId="0" applyFont="1" applyBorder="1"/>
    <xf numFmtId="0" fontId="5" fillId="0" borderId="52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4" fillId="0" borderId="57" xfId="0" applyFont="1" applyBorder="1" applyAlignment="1">
      <alignment horizontal="right" vertical="center"/>
    </xf>
    <xf numFmtId="0" fontId="4" fillId="0" borderId="56" xfId="0" applyFont="1" applyBorder="1" applyAlignment="1">
      <alignment horizontal="center" vertical="center"/>
    </xf>
    <xf numFmtId="0" fontId="4" fillId="0" borderId="58" xfId="0" applyFont="1" applyBorder="1" applyAlignment="1">
      <alignment horizontal="left" vertical="center"/>
    </xf>
    <xf numFmtId="0" fontId="5" fillId="0" borderId="60" xfId="0" applyFont="1" applyBorder="1"/>
    <xf numFmtId="0" fontId="5" fillId="0" borderId="0" xfId="0" applyFont="1"/>
    <xf numFmtId="0" fontId="5" fillId="0" borderId="50" xfId="0" applyFont="1" applyBorder="1"/>
    <xf numFmtId="0" fontId="5" fillId="0" borderId="51" xfId="0" applyFont="1" applyBorder="1"/>
    <xf numFmtId="0" fontId="0" fillId="3" borderId="57" xfId="0" applyFill="1" applyBorder="1" applyAlignment="1">
      <alignment horizontal="center" vertical="center"/>
    </xf>
    <xf numFmtId="0" fontId="0" fillId="3" borderId="58" xfId="0" applyFill="1" applyBorder="1" applyAlignment="1">
      <alignment horizontal="center" vertical="center"/>
    </xf>
    <xf numFmtId="0" fontId="0" fillId="3" borderId="59" xfId="0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5" fillId="0" borderId="60" xfId="0" applyFont="1" applyBorder="1" applyAlignment="1">
      <alignment horizontal="right"/>
    </xf>
    <xf numFmtId="0" fontId="5" fillId="0" borderId="50" xfId="0" applyFont="1" applyBorder="1" applyAlignment="1">
      <alignment horizontal="right"/>
    </xf>
    <xf numFmtId="0" fontId="5" fillId="0" borderId="51" xfId="0" applyFont="1" applyBorder="1" applyAlignment="1">
      <alignment horizontal="right"/>
    </xf>
    <xf numFmtId="0" fontId="7" fillId="0" borderId="49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58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6" fillId="3" borderId="61" xfId="0" applyFont="1" applyFill="1" applyBorder="1" applyAlignment="1">
      <alignment horizontal="center"/>
    </xf>
    <xf numFmtId="0" fontId="6" fillId="3" borderId="62" xfId="0" applyFont="1" applyFill="1" applyBorder="1" applyAlignment="1">
      <alignment horizontal="center"/>
    </xf>
    <xf numFmtId="0" fontId="6" fillId="3" borderId="63" xfId="0" applyFont="1" applyFill="1" applyBorder="1" applyAlignment="1">
      <alignment horizontal="center"/>
    </xf>
  </cellXfs>
  <cellStyles count="1">
    <cellStyle name="Normál" xfId="0" builtinId="0"/>
  </cellStyles>
  <dxfs count="18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diagonalUp="0" diagonalDown="0">
        <left/>
        <right style="double">
          <color auto="1"/>
        </right>
        <top/>
        <bottom/>
        <vertical/>
        <horizontal/>
      </border>
    </dxf>
    <dxf>
      <font>
        <b/>
        <i val="0"/>
        <color theme="0"/>
      </font>
      <fill>
        <patternFill>
          <fgColor auto="1"/>
          <bgColor rgb="FFFF0000"/>
        </patternFill>
      </fill>
    </dxf>
    <dxf>
      <font>
        <b/>
        <i val="0"/>
        <color theme="0"/>
      </font>
      <fill>
        <patternFill>
          <fgColor auto="1"/>
          <bgColor rgb="FFFF0000"/>
        </patternFill>
      </fill>
    </dxf>
    <dxf>
      <font>
        <b/>
        <i val="0"/>
        <color theme="0"/>
      </font>
      <fill>
        <patternFill>
          <fgColor auto="1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Relationship Id="rId14" Type="http://schemas.microsoft.com/office/2006/relationships/vbaProject" Target="vbaProject.bin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D5200554-70DB-4EE9-9810-3C088462E82C}" autoFormatId="16" applyNumberFormats="0" applyBorderFormats="0" applyFontFormats="0" applyPatternFormats="0" applyAlignmentFormats="0" applyWidthHeightFormats="0">
  <queryTableRefresh nextId="34" unboundColumnsRight="9">
    <queryTableFields count="13">
      <queryTableField id="25" name="Index_I" tableColumnId="2"/>
      <queryTableField id="26" name="Index_II" tableColumnId="3"/>
      <queryTableField id="14" name="Csapatok" tableColumnId="14"/>
      <queryTableField id="5" name="Csapatok.2" tableColumnId="5"/>
      <queryTableField id="22" dataBound="0" tableColumnId="20"/>
      <queryTableField id="33" dataBound="0" tableColumnId="9"/>
      <queryTableField id="32" dataBound="0" tableColumnId="8"/>
      <queryTableField id="10" dataBound="0" tableColumnId="10"/>
      <queryTableField id="11" dataBound="0" tableColumnId="11"/>
      <queryTableField id="12" dataBound="0" tableColumnId="12"/>
      <queryTableField id="13" dataBound="0" tableColumnId="13"/>
      <queryTableField id="30" dataBound="0" tableColumnId="6"/>
      <queryTableField id="31" dataBound="0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92CAFA8-37B9-4F67-BEE0-3D69562A6EDD}" name="Mérkőzések" displayName="Mérkőzések" ref="A1:M37" tableType="queryTable" totalsRowShown="0">
  <autoFilter ref="A1:M37" xr:uid="{892CAFA8-37B9-4F67-BEE0-3D69562A6EDD}"/>
  <tableColumns count="13">
    <tableColumn id="2" xr3:uid="{43835B10-E25B-4795-B790-B6D578AD4CBF}" uniqueName="2" name="Index_I" queryTableFieldId="25"/>
    <tableColumn id="3" xr3:uid="{3992C3EF-004A-4588-994A-2044CA8F247A}" uniqueName="3" name="Index_II" queryTableFieldId="26"/>
    <tableColumn id="14" xr3:uid="{6E290B21-C077-4A6E-B06F-B16D112CA0E5}" uniqueName="14" name="Csapatok" queryTableFieldId="14"/>
    <tableColumn id="5" xr3:uid="{76305D33-FCE2-4799-BE18-A315E710CC8E}" uniqueName="5" name="Csapatok.2" queryTableFieldId="5" dataDxfId="14"/>
    <tableColumn id="20" xr3:uid="{52CA6774-1F3B-49AD-B58A-D7F9A6262BBA}" uniqueName="20" name="Forduló" queryTableFieldId="22" dataDxfId="13"/>
    <tableColumn id="9" xr3:uid="{A5006C4A-E6B4-4E9C-89B7-4176EE79D4EA}" uniqueName="9" name="Csapatok eredmény" queryTableFieldId="33" dataDxfId="12"/>
    <tableColumn id="8" xr3:uid="{1F2A76CB-52C8-40C7-BAAE-76A59CCEB18B}" uniqueName="8" name="Csapatok.2 eredmény" queryTableFieldId="32" dataDxfId="11"/>
    <tableColumn id="10" xr3:uid="{D78493F2-87F3-46B7-BE9C-C6808AD94BA8}" uniqueName="10" name="Csapat.1 szettek" queryTableFieldId="10" dataDxfId="10"/>
    <tableColumn id="11" xr3:uid="{89958C1C-12DE-41FA-B6FA-4A940C81EE28}" uniqueName="11" name="Csapat.2 szettek" queryTableFieldId="11" dataDxfId="9"/>
    <tableColumn id="12" xr3:uid="{25F87C09-8234-4883-993B-E614F5DF1B89}" uniqueName="12" name="Csapat.1 pontok" queryTableFieldId="12" dataDxfId="8"/>
    <tableColumn id="13" xr3:uid="{F8DCC56D-1AA1-46D2-A9BC-E5CF869D137E}" uniqueName="13" name="Csapat.2 pontok" queryTableFieldId="13" dataDxfId="7"/>
    <tableColumn id="6" xr3:uid="{C0E3C251-E34A-462C-B45D-4C1C2431BB83}" uniqueName="6" name="Csapatok megszerzett pont" queryTableFieldId="30" dataDxfId="6">
      <calculatedColumnFormula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calculatedColumnFormula>
    </tableColumn>
    <tableColumn id="7" xr3:uid="{D94FA197-D14E-4C77-A329-2C0AE791E109}" uniqueName="7" name="Csapatok.2 megszerzett pont" queryTableFieldId="31" dataDxfId="5">
      <calculatedColumnFormula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calculatedColumnFormula>
    </tableColumn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2AFCE3A-7916-41AC-AAB0-71EDD2247BD9}" name="Csapatok" displayName="Csapatok" ref="A1:F12" totalsRowShown="0">
  <autoFilter ref="A1:F12" xr:uid="{32AFCE3A-7916-41AC-AAB0-71EDD2247BD9}"/>
  <tableColumns count="6">
    <tableColumn id="2" xr3:uid="{A3E0D0AE-EEDB-4873-88B9-9D3D762FB5C9}" name="Csapatok"/>
    <tableColumn id="1" xr3:uid="{BBD85CC9-69C7-4D68-B92D-966707ED0706}" name="Pontok" dataDxfId="4">
      <calculatedColumnFormula>SUMIF('Mérkőzések | eredmények'!C:C,cs_1,'Mérkőzések | eredmények'!L:L)+SUMIF('Mérkőzések | eredmények'!D:D,cs_1,'Mérkőzések | eredmények'!M:M)</calculatedColumnFormula>
    </tableColumn>
    <tableColumn id="5" xr3:uid="{362024BA-3A5F-406C-AE4F-D1EF43EBEBBD}" name="Nyert Mérkőzés" dataDxfId="3">
      <calculatedColumnFormula>SUMIF('Mérkőzések | eredmények'!$C:$C,cs_1,'Mérkőzések | eredmények'!F:F)+SUMIF('Mérkőzések | eredmények'!$D:$D,cs_1,'Mérkőzések | eredmények'!G:G)</calculatedColumnFormula>
    </tableColumn>
    <tableColumn id="3" xr3:uid="{76A8D19A-CAF3-417E-AA4D-288481DFFB2C}" name="Nyert szettek" dataDxfId="2">
      <calculatedColumnFormula>SUMIF('Mérkőzések | eredmények'!$C:$C,cs_2,'Mérkőzések | eredmények'!H:H)+SUMIF('Mérkőzések | eredmények'!$D:$D,cs_2,'Mérkőzések | eredmények'!I:I)</calculatedColumnFormula>
    </tableColumn>
    <tableColumn id="6" xr3:uid="{FFF526E2-8673-4F42-A921-A63278D59FB5}" name="Szerzett pont" dataDxfId="1">
      <calculatedColumnFormula>SUMIF('Mérkőzések | eredmények'!$C:$C,cs_1,'Mérkőzések | eredmények'!J:J)+SUMIF('Mérkőzések | eredmények'!$D:$D,cs_1,'Mérkőzések | eredmények'!K:K)</calculatedColumnFormula>
    </tableColumn>
    <tableColumn id="4" xr3:uid="{20095312-EA2C-4D03-9119-33CC8755D9A8}" name="index" dataDxfId="0">
      <calculatedColumnFormula>VALUE(Csapatok[[#This Row],[Pontok]]&amp;Csapatok[[#This Row],[Nyert Mérkőzés]]&amp;Csapatok[[#This Row],[Nyert szettek]]&amp;Csapatok[[#This Row],[Szerzett pont]])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A5CA8-02C4-49A2-9A55-D8913D9D65AF}">
  <sheetPr codeName="Munka1"/>
  <dimension ref="A1:AA33"/>
  <sheetViews>
    <sheetView showGridLines="0" tabSelected="1" workbookViewId="0">
      <selection activeCell="Z23" sqref="Z23"/>
    </sheetView>
  </sheetViews>
  <sheetFormatPr defaultRowHeight="15" x14ac:dyDescent="0.25"/>
  <cols>
    <col min="1" max="1" width="14.42578125" customWidth="1"/>
    <col min="2" max="21" width="6.85546875" customWidth="1"/>
    <col min="26" max="26" width="29" bestFit="1" customWidth="1"/>
  </cols>
  <sheetData>
    <row r="1" spans="1:27" ht="15.75" thickBot="1" x14ac:dyDescent="0.3"/>
    <row r="2" spans="1:27" ht="32.25" customHeight="1" x14ac:dyDescent="0.25">
      <c r="A2" s="35"/>
      <c r="B2" s="72" t="str">
        <f>IF(cs_1="","",cs_1)</f>
        <v>Squashberek SE</v>
      </c>
      <c r="C2" s="73"/>
      <c r="D2" s="68" t="str">
        <f>IF(cs_2="","",cs_2)</f>
        <v>City Squash Club SE I.</v>
      </c>
      <c r="E2" s="74"/>
      <c r="F2" s="68" t="str">
        <f>IF(cs_3="","",cs_3)</f>
        <v>Anico Készházak Egri Squash Se</v>
      </c>
      <c r="G2" s="74"/>
      <c r="H2" s="68" t="str">
        <f>IF(cs_4="","",cs_4)</f>
        <v>Colosseum-Luxus SE</v>
      </c>
      <c r="I2" s="74"/>
      <c r="J2" s="68" t="str">
        <f>IF(cs_5="","",cs_5)</f>
        <v>Gekko SE</v>
      </c>
      <c r="K2" s="74"/>
      <c r="L2" s="68" t="str">
        <f>IF(cs_6="","",cs_6)</f>
        <v>Golden Ball SE</v>
      </c>
      <c r="M2" s="74"/>
      <c r="N2" s="68" t="str">
        <f>IF(cs_7="","",cs_7)</f>
        <v>Szeged Squash SE</v>
      </c>
      <c r="O2" s="77"/>
      <c r="P2" s="72" t="str">
        <f>IF(cs_8="","",cs_8)</f>
        <v>Csé-Team Labda Egylet I</v>
      </c>
      <c r="Q2" s="73"/>
      <c r="R2" s="68" t="str">
        <f>IF(cs_9="","",cs_9)</f>
        <v xml:space="preserve">PSA-ÖNTÖDE SE I. </v>
      </c>
      <c r="S2" s="74"/>
      <c r="T2" s="68" t="str">
        <f>IF(cs_10="","",cs_10)</f>
        <v/>
      </c>
      <c r="U2" s="69"/>
    </row>
    <row r="3" spans="1:27" ht="17.25" customHeight="1" x14ac:dyDescent="0.25">
      <c r="A3" s="70" t="str">
        <f>IF(cs_1="","",cs_1)</f>
        <v>Squashberek SE</v>
      </c>
      <c r="B3" s="14"/>
      <c r="C3" s="15"/>
      <c r="D3" s="3" t="str">
        <f>IFERROR(IFERROR(
IF(VLOOKUP($A3&amp;"|"&amp;D$2,'Mérkőzések | eredmények'!$A:$K,6,0)="","",VLOOKUP($A3&amp;"|"&amp;D$2,'Mérkőzések | eredmények'!$A:$K,6,0)),
IF(VLOOKUP($A3&amp;"|"&amp;D$2,'Mérkőzések | eredmények'!$B:$K,5,0)="","",VLOOKUP($A3&amp;"|"&amp;D$2,'Mérkőzések | eredmények'!$B:$K,5,0))),"")</f>
        <v/>
      </c>
      <c r="E3" s="4" t="str">
        <f>IFERROR(IFERROR(
IF(VLOOKUP($A3&amp;"|"&amp;D$2,'Mérkőzések | eredmények'!$A:$K,7,0)="","",VLOOKUP($A3&amp;"|"&amp;D$2,'Mérkőzések | eredmények'!$A:$K,7,0)),
IF(VLOOKUP($A3&amp;"|"&amp;D$2,'Mérkőzések | eredmények'!$B:$K,6,0)="","",VLOOKUP($A3&amp;"|"&amp;D$2,'Mérkőzések | eredmények'!$B:$K,6,0))),"")</f>
        <v/>
      </c>
      <c r="F3" s="18" t="str">
        <f>IFERROR(IFERROR(
IF(VLOOKUP($A3&amp;"|"&amp;F$2,'Mérkőzések | eredmények'!$A:$K,6,0)="","",VLOOKUP($A3&amp;"|"&amp;F$2,'Mérkőzések | eredmények'!$A:$K,6,0)),
IF(VLOOKUP($A3&amp;"|"&amp;F$2,'Mérkőzések | eredmények'!$B:$K,5,0)="","",VLOOKUP($A3&amp;"|"&amp;F$2,'Mérkőzések | eredmények'!$B:$K,5,0))),"")</f>
        <v/>
      </c>
      <c r="G3" s="19" t="str">
        <f>IFERROR(IFERROR(
IF(VLOOKUP($A3&amp;"|"&amp;F$2,'Mérkőzések | eredmények'!$A:$K,7,0)="","",VLOOKUP($A3&amp;"|"&amp;F$2,'Mérkőzések | eredmények'!$A:$K,7,0)),
IF(VLOOKUP($A3&amp;"|"&amp;F$2,'Mérkőzések | eredmények'!$B:$K,6,0)="","",VLOOKUP($A3&amp;"|"&amp;F$2,'Mérkőzések | eredmények'!$B:$K,6,0))),"")</f>
        <v/>
      </c>
      <c r="H3" s="3">
        <f>IFERROR(IFERROR(
IF(VLOOKUP($A3&amp;"|"&amp;H$2,'Mérkőzések | eredmények'!$A:$K,6,0)="","",VLOOKUP($A3&amp;"|"&amp;H$2,'Mérkőzések | eredmények'!$A:$K,6,0)),
IF(VLOOKUP($A3&amp;"|"&amp;H$2,'Mérkőzések | eredmények'!$B:$K,5,0)="","",VLOOKUP($A3&amp;"|"&amp;H$2,'Mérkőzések | eredmények'!$B:$K,5,0))),"")</f>
        <v>4</v>
      </c>
      <c r="I3" s="4">
        <f>IFERROR(IFERROR(
IF(VLOOKUP($A3&amp;"|"&amp;H$2,'Mérkőzések | eredmények'!$A:$K,7,0)="","",VLOOKUP($A3&amp;"|"&amp;H$2,'Mérkőzések | eredmények'!$A:$K,7,0)),
IF(VLOOKUP($A3&amp;"|"&amp;H$2,'Mérkőzések | eredmények'!$B:$K,6,0)="","",VLOOKUP($A3&amp;"|"&amp;H$2,'Mérkőzések | eredmények'!$B:$K,6,0))),"")</f>
        <v>0</v>
      </c>
      <c r="J3" s="18" t="str">
        <f>IFERROR(IFERROR(
IF(VLOOKUP($A3&amp;"|"&amp;J$2,'Mérkőzések | eredmények'!$A:$K,6,0)="","",VLOOKUP($A3&amp;"|"&amp;J$2,'Mérkőzések | eredmények'!$A:$K,6,0)),
IF(VLOOKUP($A3&amp;"|"&amp;J$2,'Mérkőzések | eredmények'!$B:$K,5,0)="","",VLOOKUP($A3&amp;"|"&amp;J$2,'Mérkőzések | eredmények'!$B:$K,5,0))),"")</f>
        <v/>
      </c>
      <c r="K3" s="19" t="str">
        <f>IFERROR(IFERROR(
IF(VLOOKUP($A3&amp;"|"&amp;J$2,'Mérkőzések | eredmények'!$A:$K,7,0)="","",VLOOKUP($A3&amp;"|"&amp;J$2,'Mérkőzések | eredmények'!$A:$K,7,0)),
IF(VLOOKUP($A3&amp;"|"&amp;J$2,'Mérkőzések | eredmények'!$B:$K,6,0)="","",VLOOKUP($A3&amp;"|"&amp;J$2,'Mérkőzések | eredmények'!$B:$K,6,0))),"")</f>
        <v/>
      </c>
      <c r="L3" s="3" t="str">
        <f>IFERROR(IFERROR(
IF(VLOOKUP($A3&amp;"|"&amp;L$2,'Mérkőzések | eredmények'!$A:$K,6,0)="","",VLOOKUP($A3&amp;"|"&amp;L$2,'Mérkőzések | eredmények'!$A:$K,6,0)),
IF(VLOOKUP($A3&amp;"|"&amp;L$2,'Mérkőzések | eredmények'!$B:$K,5,0)="","",VLOOKUP($A3&amp;"|"&amp;L$2,'Mérkőzések | eredmények'!$B:$K,5,0))),"")</f>
        <v/>
      </c>
      <c r="M3" s="4" t="str">
        <f>IFERROR(IFERROR(
IF(VLOOKUP($A3&amp;"|"&amp;L$2,'Mérkőzések | eredmények'!$A:$K,7,0)="","",VLOOKUP($A3&amp;"|"&amp;L$2,'Mérkőzések | eredmények'!$A:$K,7,0)),
IF(VLOOKUP($A3&amp;"|"&amp;L$2,'Mérkőzések | eredmények'!$B:$K,6,0)="","",VLOOKUP($A3&amp;"|"&amp;L$2,'Mérkőzések | eredmények'!$B:$K,6,0))),"")</f>
        <v/>
      </c>
      <c r="N3" s="18">
        <f>IFERROR(IFERROR(
IF(VLOOKUP($A3&amp;"|"&amp;N$2,'Mérkőzések | eredmények'!$A:$K,6,0)="","",VLOOKUP($A3&amp;"|"&amp;N$2,'Mérkőzések | eredmények'!$A:$K,6,0)),
IF(VLOOKUP($A3&amp;"|"&amp;N$2,'Mérkőzések | eredmények'!$B:$K,5,0)="","",VLOOKUP($A3&amp;"|"&amp;N$2,'Mérkőzések | eredmények'!$B:$K,5,0))),"")</f>
        <v>4</v>
      </c>
      <c r="O3" s="19">
        <f>IFERROR(IFERROR(
IF(VLOOKUP($A3&amp;"|"&amp;N$2,'Mérkőzések | eredmények'!$A:$K,7,0)="","",VLOOKUP($A3&amp;"|"&amp;N$2,'Mérkőzések | eredmények'!$A:$K,7,0)),
IF(VLOOKUP($A3&amp;"|"&amp;N$2,'Mérkőzések | eredmények'!$B:$K,6,0)="","",VLOOKUP($A3&amp;"|"&amp;N$2,'Mérkőzések | eredmények'!$B:$K,6,0))),"")</f>
        <v>0</v>
      </c>
      <c r="P3" s="3" t="str">
        <f>IFERROR(IFERROR(
IF(VLOOKUP($A3&amp;"|"&amp;P$2,'Mérkőzések | eredmények'!$A:$K,6,0)="","",VLOOKUP($A3&amp;"|"&amp;P$2,'Mérkőzések | eredmények'!$A:$K,6,0)),
IF(VLOOKUP($A3&amp;"|"&amp;P$2,'Mérkőzések | eredmények'!$B:$K,5,0)="","",VLOOKUP($A3&amp;"|"&amp;P$2,'Mérkőzések | eredmények'!$B:$K,5,0))),"")</f>
        <v/>
      </c>
      <c r="Q3" s="4" t="str">
        <f>IFERROR(IFERROR(
IF(VLOOKUP($A3&amp;"|"&amp;P$2,'Mérkőzések | eredmények'!$A:$K,7,0)="","",VLOOKUP($A3&amp;"|"&amp;P$2,'Mérkőzések | eredmények'!$A:$K,7,0)),
IF(VLOOKUP($A3&amp;"|"&amp;P$2,'Mérkőzések | eredmények'!$B:$K,6,0)="","",VLOOKUP($A3&amp;"|"&amp;P$2,'Mérkőzések | eredmények'!$B:$K,6,0))),"")</f>
        <v/>
      </c>
      <c r="R3" s="18">
        <f>IFERROR(IFERROR(
IF(VLOOKUP($A3&amp;"|"&amp;R$2,'Mérkőzések | eredmények'!$A:$K,6,0)="","",VLOOKUP($A3&amp;"|"&amp;R$2,'Mérkőzések | eredmények'!$A:$K,6,0)),
IF(VLOOKUP($A3&amp;"|"&amp;R$2,'Mérkőzések | eredmények'!$B:$K,5,0)="","",VLOOKUP($A3&amp;"|"&amp;R$2,'Mérkőzések | eredmények'!$B:$K,5,0))),"")</f>
        <v>3</v>
      </c>
      <c r="S3" s="19">
        <f>IFERROR(IFERROR(
IF(VLOOKUP($A3&amp;"|"&amp;R$2,'Mérkőzések | eredmények'!$A:$K,7,0)="","",VLOOKUP($A3&amp;"|"&amp;R$2,'Mérkőzések | eredmények'!$A:$K,7,0)),
IF(VLOOKUP($A3&amp;"|"&amp;R$2,'Mérkőzések | eredmények'!$B:$K,6,0)="","",VLOOKUP($A3&amp;"|"&amp;R$2,'Mérkőzések | eredmények'!$B:$K,6,0))),"")</f>
        <v>1</v>
      </c>
      <c r="T3" s="3" t="str">
        <f>IFERROR(IFERROR(
IF(VLOOKUP($A3&amp;"|"&amp;T$2,'Mérkőzések | eredmények'!$A:$K,6,0)="","",VLOOKUP($A3&amp;"|"&amp;T$2,'Mérkőzések | eredmények'!$A:$K,6,0)),
IF(VLOOKUP($A3&amp;"|"&amp;T$2,'Mérkőzések | eredmények'!$B:$K,5,0)="","",VLOOKUP($A3&amp;"|"&amp;T$2,'Mérkőzések | eredmények'!$B:$K,5,0))),"")</f>
        <v/>
      </c>
      <c r="U3" s="5" t="str">
        <f>IFERROR(IFERROR(
IF(VLOOKUP($A3&amp;"|"&amp;T$2,'Mérkőzések | eredmények'!$A:$K,7,0)="","",VLOOKUP($A3&amp;"|"&amp;T$2,'Mérkőzések | eredmények'!$A:$K,7,0)),
IF(VLOOKUP($A3&amp;"|"&amp;T$2,'Mérkőzések | eredmények'!$B:$K,6,0)="","",VLOOKUP($A3&amp;"|"&amp;T$2,'Mérkőzések | eredmények'!$B:$K,6,0))),"")</f>
        <v/>
      </c>
    </row>
    <row r="4" spans="1:27" ht="17.25" customHeight="1" x14ac:dyDescent="0.25">
      <c r="A4" s="71"/>
      <c r="B4" s="12"/>
      <c r="C4" s="16"/>
      <c r="D4" s="20" t="str">
        <f>IFERROR(IFERROR(
IF(VLOOKUP($A3&amp;"|"&amp;D$2,'Mérkőzések | eredmények'!$A:$K,8,0)="","",VLOOKUP($A3&amp;"|"&amp;D$2,'Mérkőzések | eredmények'!$A:$K,8,0)),
IF(VLOOKUP($A3&amp;"|"&amp;D$2,'Mérkőzések | eredmények'!$B:$K,7,0)="","",VLOOKUP($A3&amp;"|"&amp;D$2,'Mérkőzések | eredmények'!$B:$K,7,0))),"")</f>
        <v/>
      </c>
      <c r="E4" s="21" t="str">
        <f>IFERROR(IFERROR(
IF(VLOOKUP($A3&amp;"|"&amp;D$2,'Mérkőzések | eredmények'!$A:$K,9,0)="","",VLOOKUP($A3&amp;"|"&amp;D$2,'Mérkőzések | eredmények'!$A:$K,9,0)),
IF(VLOOKUP($A3&amp;"|"&amp;D$2,'Mérkőzések | eredmények'!$B:$K,8,0)="","",VLOOKUP($A3&amp;"|"&amp;D$2,'Mérkőzések | eredmények'!$B:$K,8,0))),"")</f>
        <v/>
      </c>
      <c r="F4" s="22" t="str">
        <f>IFERROR(IFERROR(
IF(VLOOKUP($A3&amp;"|"&amp;F$2,'Mérkőzések | eredmények'!$A:$K,8,0)="","",VLOOKUP($A3&amp;"|"&amp;F$2,'Mérkőzések | eredmények'!$A:$K,8,0)),
IF(VLOOKUP($A3&amp;"|"&amp;F$2,'Mérkőzések | eredmények'!$B:$K,7,0)="","",VLOOKUP($A3&amp;"|"&amp;F$2,'Mérkőzések | eredmények'!$B:$K,7,0))),"")</f>
        <v/>
      </c>
      <c r="G4" s="23" t="str">
        <f>IFERROR(IFERROR(
IF(VLOOKUP($A3&amp;"|"&amp;F$2,'Mérkőzések | eredmények'!$A:$K,9,0)="","",VLOOKUP($A3&amp;"|"&amp;F$2,'Mérkőzések | eredmények'!$A:$K,9,0)),
IF(VLOOKUP($A3&amp;"|"&amp;F$2,'Mérkőzések | eredmények'!$B:$K,8,0)="","",VLOOKUP($A3&amp;"|"&amp;F$2,'Mérkőzések | eredmények'!$B:$K,8,0))),"")</f>
        <v/>
      </c>
      <c r="H4" s="20">
        <f>IFERROR(IFERROR(
IF(VLOOKUP($A3&amp;"|"&amp;H$2,'Mérkőzések | eredmények'!$A:$K,8,0)="","",VLOOKUP($A3&amp;"|"&amp;H$2,'Mérkőzések | eredmények'!$A:$K,8,0)),
IF(VLOOKUP($A3&amp;"|"&amp;H$2,'Mérkőzések | eredmények'!$B:$K,7,0)="","",VLOOKUP($A3&amp;"|"&amp;H$2,'Mérkőzések | eredmények'!$B:$K,7,0))),"")</f>
        <v>12</v>
      </c>
      <c r="I4" s="21">
        <f>IFERROR(IFERROR(
IF(VLOOKUP($A3&amp;"|"&amp;H$2,'Mérkőzések | eredmények'!$A:$K,9,0)="","",VLOOKUP($A3&amp;"|"&amp;H$2,'Mérkőzések | eredmények'!$A:$K,9,0)),
IF(VLOOKUP($A3&amp;"|"&amp;H$2,'Mérkőzések | eredmények'!$B:$K,8,0)="","",VLOOKUP($A3&amp;"|"&amp;H$2,'Mérkőzések | eredmények'!$B:$K,8,0))),"")</f>
        <v>2</v>
      </c>
      <c r="J4" s="20" t="str">
        <f>IFERROR(IFERROR(
IF(VLOOKUP($A3&amp;"|"&amp;J$2,'Mérkőzések | eredmények'!$A:$K,8,0)="","",VLOOKUP($A3&amp;"|"&amp;J$2,'Mérkőzések | eredmények'!$A:$K,8,0)),
IF(VLOOKUP($A3&amp;"|"&amp;J$2,'Mérkőzések | eredmények'!$B:$K,7,0)="","",VLOOKUP($A3&amp;"|"&amp;J$2,'Mérkőzések | eredmények'!$B:$K,7,0))),"")</f>
        <v/>
      </c>
      <c r="K4" s="21" t="str">
        <f>IFERROR(IFERROR(
IF(VLOOKUP($A3&amp;"|"&amp;J$2,'Mérkőzések | eredmények'!$A:$K,9,0)="","",VLOOKUP($A3&amp;"|"&amp;J$2,'Mérkőzések | eredmények'!$A:$K,9,0)),
IF(VLOOKUP($A3&amp;"|"&amp;J$2,'Mérkőzések | eredmények'!$B:$K,8,0)="","",VLOOKUP($A3&amp;"|"&amp;J$2,'Mérkőzések | eredmények'!$B:$K,8,0))),"")</f>
        <v/>
      </c>
      <c r="L4" s="20" t="str">
        <f>IFERROR(IFERROR(
IF(VLOOKUP($A3&amp;"|"&amp;L$2,'Mérkőzések | eredmények'!$A:$K,8,0)="","",VLOOKUP($A3&amp;"|"&amp;L$2,'Mérkőzések | eredmények'!$A:$K,8,0)),
IF(VLOOKUP($A3&amp;"|"&amp;L$2,'Mérkőzések | eredmények'!$B:$K,7,0)="","",VLOOKUP($A3&amp;"|"&amp;L$2,'Mérkőzések | eredmények'!$B:$K,7,0))),"")</f>
        <v/>
      </c>
      <c r="M4" s="21" t="str">
        <f>IFERROR(IFERROR(
IF(VLOOKUP($A3&amp;"|"&amp;L$2,'Mérkőzések | eredmények'!$A:$K,9,0)="","",VLOOKUP($A3&amp;"|"&amp;L$2,'Mérkőzések | eredmények'!$A:$K,9,0)),
IF(VLOOKUP($A3&amp;"|"&amp;L$2,'Mérkőzések | eredmények'!$B:$K,8,0)="","",VLOOKUP($A3&amp;"|"&amp;L$2,'Mérkőzések | eredmények'!$B:$K,8,0))),"")</f>
        <v/>
      </c>
      <c r="N4" s="22">
        <f>IFERROR(IFERROR(
IF(VLOOKUP($A3&amp;"|"&amp;N$2,'Mérkőzések | eredmények'!$A:$K,8,0)="","",VLOOKUP($A3&amp;"|"&amp;N$2,'Mérkőzések | eredmények'!$A:$K,8,0)),
IF(VLOOKUP($A3&amp;"|"&amp;N$2,'Mérkőzések | eredmények'!$B:$K,7,0)="","",VLOOKUP($A3&amp;"|"&amp;N$2,'Mérkőzések | eredmények'!$B:$K,7,0))),"")</f>
        <v>11</v>
      </c>
      <c r="O4" s="23">
        <f>IFERROR(IFERROR(
IF(VLOOKUP($A3&amp;"|"&amp;N$2,'Mérkőzések | eredmények'!$A:$K,9,0)="","",VLOOKUP($A3&amp;"|"&amp;N$2,'Mérkőzések | eredmények'!$A:$K,9,0)),
IF(VLOOKUP($A3&amp;"|"&amp;N$2,'Mérkőzések | eredmények'!$B:$K,8,0)="","",VLOOKUP($A3&amp;"|"&amp;N$2,'Mérkőzések | eredmények'!$B:$K,8,0))),"")</f>
        <v>4</v>
      </c>
      <c r="P4" s="22" t="str">
        <f>IFERROR(IFERROR(
IF(VLOOKUP($A3&amp;"|"&amp;P$2,'Mérkőzések | eredmények'!$A:$K,8,0)="","",VLOOKUP($A3&amp;"|"&amp;P$2,'Mérkőzések | eredmények'!$A:$K,8,0)),
IF(VLOOKUP($A3&amp;"|"&amp;P$2,'Mérkőzések | eredmények'!$B:$K,7,0)="","",VLOOKUP($A3&amp;"|"&amp;P$2,'Mérkőzések | eredmények'!$B:$K,7,0))),"")</f>
        <v/>
      </c>
      <c r="Q4" s="23" t="str">
        <f>IFERROR(IFERROR(
IF(VLOOKUP($A3&amp;"|"&amp;P$2,'Mérkőzések | eredmények'!$A:$K,9,0)="","",VLOOKUP($A3&amp;"|"&amp;P$2,'Mérkőzések | eredmények'!$A:$K,9,0)),
IF(VLOOKUP($A3&amp;"|"&amp;P$2,'Mérkőzések | eredmények'!$B:$K,8,0)="","",VLOOKUP($A3&amp;"|"&amp;P$2,'Mérkőzések | eredmények'!$B:$K,8,0))),"")</f>
        <v/>
      </c>
      <c r="R4" s="20">
        <f>IFERROR(IFERROR(
IF(VLOOKUP($A3&amp;"|"&amp;R$2,'Mérkőzések | eredmények'!$A:$K,8,0)="","",VLOOKUP($A3&amp;"|"&amp;R$2,'Mérkőzések | eredmények'!$A:$K,8,0)),
IF(VLOOKUP($A3&amp;"|"&amp;R$2,'Mérkőzések | eredmények'!$B:$K,7,0)="","",VLOOKUP($A3&amp;"|"&amp;R$2,'Mérkőzések | eredmények'!$B:$K,7,0))),"")</f>
        <v>10</v>
      </c>
      <c r="S4" s="21">
        <f>IFERROR(IFERROR(
IF(VLOOKUP($A3&amp;"|"&amp;R$2,'Mérkőzések | eredmények'!$A:$K,9,0)="","",VLOOKUP($A3&amp;"|"&amp;R$2,'Mérkőzések | eredmények'!$A:$K,9,0)),
IF(VLOOKUP($A3&amp;"|"&amp;R$2,'Mérkőzések | eredmények'!$B:$K,8,0)="","",VLOOKUP($A3&amp;"|"&amp;R$2,'Mérkőzések | eredmények'!$B:$K,8,0))),"")</f>
        <v>4</v>
      </c>
      <c r="T4" s="20" t="str">
        <f>IFERROR(IFERROR(
IF(VLOOKUP($A3&amp;"|"&amp;T$2,'Mérkőzések | eredmények'!$A:$K,8,0)="","",VLOOKUP($A3&amp;"|"&amp;T$2,'Mérkőzések | eredmények'!$A:$K,8,0)),
IF(VLOOKUP($A3&amp;"|"&amp;T$2,'Mérkőzések | eredmények'!$B:$K,7,0)="","",VLOOKUP($A3&amp;"|"&amp;T$2,'Mérkőzések | eredmények'!$B:$K,7,0))),"")</f>
        <v/>
      </c>
      <c r="U4" s="24" t="str">
        <f>IFERROR(IFERROR(
IF(VLOOKUP($A3&amp;"|"&amp;T$2,'Mérkőzések | eredmények'!$A:$K,9,0)="","",VLOOKUP($A3&amp;"|"&amp;T$2,'Mérkőzések | eredmények'!$A:$K,9,0)),
IF(VLOOKUP($A3&amp;"|"&amp;T$2,'Mérkőzések | eredmények'!$B:$K,8,0)="","",VLOOKUP($A3&amp;"|"&amp;T$2,'Mérkőzések | eredmények'!$B:$K,8,0))),"")</f>
        <v/>
      </c>
      <c r="Y4" t="s">
        <v>14</v>
      </c>
      <c r="Z4" s="17" t="s">
        <v>0</v>
      </c>
      <c r="AA4" t="s">
        <v>9</v>
      </c>
    </row>
    <row r="5" spans="1:27" ht="17.25" customHeight="1" x14ac:dyDescent="0.25">
      <c r="A5" s="75" t="str">
        <f>IF(cs_2="","",cs_2)</f>
        <v>City Squash Club SE I.</v>
      </c>
      <c r="B5" s="3" t="str">
        <f>IFERROR(IFERROR(
IF(VLOOKUP($A5&amp;"|"&amp;B$2,'Mérkőzések | eredmények'!$A:$K,6,0)="","",VLOOKUP($A5&amp;"|"&amp;B$2,'Mérkőzések | eredmények'!$A:$K,6,0)),
IF(VLOOKUP($A5&amp;"|"&amp;B$2,'Mérkőzések | eredmények'!$B:$K,5,0)="","",VLOOKUP($A5&amp;"|"&amp;B$2,'Mérkőzések | eredmények'!$B:$K,5,0))),"")</f>
        <v/>
      </c>
      <c r="C5" s="4" t="str">
        <f>IFERROR(IFERROR(
IF(VLOOKUP($A5&amp;"|"&amp;B$2,'Mérkőzések | eredmények'!$A:$K,7,0)="","",VLOOKUP($A5&amp;"|"&amp;B$2,'Mérkőzések | eredmények'!$A:$K,7,0)),
IF(VLOOKUP($A5&amp;"|"&amp;B$2,'Mérkőzések | eredmények'!$B:$K,6,0)="","",VLOOKUP($A5&amp;"|"&amp;B$2,'Mérkőzések | eredmények'!$B:$K,6,0))),"")</f>
        <v/>
      </c>
      <c r="D5" s="2"/>
      <c r="E5" s="2"/>
      <c r="F5" s="18">
        <f>IFERROR(IFERROR(
IF(VLOOKUP($A5&amp;"|"&amp;F$2,'Mérkőzések | eredmények'!$A:$K,6,0)="","",VLOOKUP($A5&amp;"|"&amp;F$2,'Mérkőzések | eredmények'!$A:$K,6,0)),
IF(VLOOKUP($A5&amp;"|"&amp;F$2,'Mérkőzések | eredmények'!$B:$K,5,0)="","",VLOOKUP($A5&amp;"|"&amp;F$2,'Mérkőzések | eredmények'!$B:$K,5,0))),"")</f>
        <v>4</v>
      </c>
      <c r="G5" s="19">
        <f>IFERROR(IFERROR(
IF(VLOOKUP($A5&amp;"|"&amp;F$2,'Mérkőzések | eredmények'!$A:$K,7,0)="","",VLOOKUP($A5&amp;"|"&amp;F$2,'Mérkőzések | eredmények'!$A:$K,7,0)),
IF(VLOOKUP($A5&amp;"|"&amp;F$2,'Mérkőzések | eredmények'!$B:$K,6,0)="","",VLOOKUP($A5&amp;"|"&amp;F$2,'Mérkőzések | eredmények'!$B:$K,6,0))),"")</f>
        <v>0</v>
      </c>
      <c r="H5" s="3" t="str">
        <f>IFERROR(IFERROR(
IF(VLOOKUP($A5&amp;"|"&amp;H$2,'Mérkőzések | eredmények'!$A:$K,6,0)="","",VLOOKUP($A5&amp;"|"&amp;H$2,'Mérkőzések | eredmények'!$A:$K,6,0)),
IF(VLOOKUP($A5&amp;"|"&amp;H$2,'Mérkőzések | eredmények'!$B:$K,5,0)="","",VLOOKUP($A5&amp;"|"&amp;H$2,'Mérkőzések | eredmények'!$B:$K,5,0))),"")</f>
        <v/>
      </c>
      <c r="I5" s="4" t="str">
        <f>IFERROR(IFERROR(
IF(VLOOKUP($A5&amp;"|"&amp;H$2,'Mérkőzések | eredmények'!$A:$K,7,0)="","",VLOOKUP($A5&amp;"|"&amp;H$2,'Mérkőzések | eredmények'!$A:$K,7,0)),
IF(VLOOKUP($A5&amp;"|"&amp;H$2,'Mérkőzések | eredmények'!$B:$K,6,0)="","",VLOOKUP($A5&amp;"|"&amp;H$2,'Mérkőzések | eredmények'!$B:$K,6,0))),"")</f>
        <v/>
      </c>
      <c r="J5" s="18" t="str">
        <f>IFERROR(IFERROR(
IF(VLOOKUP($A5&amp;"|"&amp;J$2,'Mérkőzések | eredmények'!$A:$K,6,0)="","",VLOOKUP($A5&amp;"|"&amp;J$2,'Mérkőzések | eredmények'!$A:$K,6,0)),
IF(VLOOKUP($A5&amp;"|"&amp;J$2,'Mérkőzések | eredmények'!$B:$K,5,0)="","",VLOOKUP($A5&amp;"|"&amp;J$2,'Mérkőzések | eredmények'!$B:$K,5,0))),"")</f>
        <v/>
      </c>
      <c r="K5" s="19" t="str">
        <f>IFERROR(IFERROR(
IF(VLOOKUP($A5&amp;"|"&amp;J$2,'Mérkőzések | eredmények'!$A:$K,7,0)="","",VLOOKUP($A5&amp;"|"&amp;J$2,'Mérkőzések | eredmények'!$A:$K,7,0)),
IF(VLOOKUP($A5&amp;"|"&amp;J$2,'Mérkőzések | eredmények'!$B:$K,6,0)="","",VLOOKUP($A5&amp;"|"&amp;J$2,'Mérkőzések | eredmények'!$B:$K,6,0))),"")</f>
        <v/>
      </c>
      <c r="L5" s="3">
        <f>IFERROR(IFERROR(
IF(VLOOKUP($A5&amp;"|"&amp;L$2,'Mérkőzések | eredmények'!$A:$K,6,0)="","",VLOOKUP($A5&amp;"|"&amp;L$2,'Mérkőzések | eredmények'!$A:$K,6,0)),
IF(VLOOKUP($A5&amp;"|"&amp;L$2,'Mérkőzések | eredmények'!$B:$K,5,0)="","",VLOOKUP($A5&amp;"|"&amp;L$2,'Mérkőzések | eredmények'!$B:$K,5,0))),"")</f>
        <v>4</v>
      </c>
      <c r="M5" s="4">
        <f>IFERROR(IFERROR(
IF(VLOOKUP($A5&amp;"|"&amp;L$2,'Mérkőzések | eredmények'!$A:$K,7,0)="","",VLOOKUP($A5&amp;"|"&amp;L$2,'Mérkőzések | eredmények'!$A:$K,7,0)),
IF(VLOOKUP($A5&amp;"|"&amp;L$2,'Mérkőzések | eredmények'!$B:$K,6,0)="","",VLOOKUP($A5&amp;"|"&amp;L$2,'Mérkőzések | eredmények'!$B:$K,6,0))),"")</f>
        <v>0</v>
      </c>
      <c r="N5" s="18" t="str">
        <f>IFERROR(IFERROR(
IF(VLOOKUP($A5&amp;"|"&amp;N$2,'Mérkőzések | eredmények'!$A:$K,6,0)="","",VLOOKUP($A5&amp;"|"&amp;N$2,'Mérkőzések | eredmények'!$A:$K,6,0)),
IF(VLOOKUP($A5&amp;"|"&amp;N$2,'Mérkőzések | eredmények'!$B:$K,5,0)="","",VLOOKUP($A5&amp;"|"&amp;N$2,'Mérkőzések | eredmények'!$B:$K,5,0))),"")</f>
        <v/>
      </c>
      <c r="O5" s="19" t="str">
        <f>IFERROR(IFERROR(
IF(VLOOKUP($A5&amp;"|"&amp;N$2,'Mérkőzések | eredmények'!$A:$K,7,0)="","",VLOOKUP($A5&amp;"|"&amp;N$2,'Mérkőzések | eredmények'!$A:$K,7,0)),
IF(VLOOKUP($A5&amp;"|"&amp;N$2,'Mérkőzések | eredmények'!$B:$K,6,0)="","",VLOOKUP($A5&amp;"|"&amp;N$2,'Mérkőzések | eredmények'!$B:$K,6,0))),"")</f>
        <v/>
      </c>
      <c r="P5" s="3">
        <f>IFERROR(IFERROR(
IF(VLOOKUP($A5&amp;"|"&amp;P$2,'Mérkőzések | eredmények'!$A:$K,6,0)="","",VLOOKUP($A5&amp;"|"&amp;P$2,'Mérkőzések | eredmények'!$A:$K,6,0)),
IF(VLOOKUP($A5&amp;"|"&amp;P$2,'Mérkőzések | eredmények'!$B:$K,5,0)="","",VLOOKUP($A5&amp;"|"&amp;P$2,'Mérkőzések | eredmények'!$B:$K,5,0))),"")</f>
        <v>3</v>
      </c>
      <c r="Q5" s="4">
        <f>IFERROR(IFERROR(
IF(VLOOKUP($A5&amp;"|"&amp;P$2,'Mérkőzések | eredmények'!$A:$K,7,0)="","",VLOOKUP($A5&amp;"|"&amp;P$2,'Mérkőzések | eredmények'!$A:$K,7,0)),
IF(VLOOKUP($A5&amp;"|"&amp;P$2,'Mérkőzések | eredmények'!$B:$K,6,0)="","",VLOOKUP($A5&amp;"|"&amp;P$2,'Mérkőzések | eredmények'!$B:$K,6,0))),"")</f>
        <v>1</v>
      </c>
      <c r="R5" s="18" t="str">
        <f>IFERROR(IFERROR(
IF(VLOOKUP($A5&amp;"|"&amp;R$2,'Mérkőzések | eredmények'!$A:$K,6,0)="","",VLOOKUP($A5&amp;"|"&amp;R$2,'Mérkőzések | eredmények'!$A:$K,6,0)),
IF(VLOOKUP($A5&amp;"|"&amp;R$2,'Mérkőzések | eredmények'!$B:$K,5,0)="","",VLOOKUP($A5&amp;"|"&amp;R$2,'Mérkőzések | eredmények'!$B:$K,5,0))),"")</f>
        <v/>
      </c>
      <c r="S5" s="19" t="str">
        <f>IFERROR(IFERROR(
IF(VLOOKUP($A5&amp;"|"&amp;R$2,'Mérkőzések | eredmények'!$A:$K,7,0)="","",VLOOKUP($A5&amp;"|"&amp;R$2,'Mérkőzések | eredmények'!$A:$K,7,0)),
IF(VLOOKUP($A5&amp;"|"&amp;R$2,'Mérkőzések | eredmények'!$B:$K,6,0)="","",VLOOKUP($A5&amp;"|"&amp;R$2,'Mérkőzések | eredmények'!$B:$K,6,0))),"")</f>
        <v/>
      </c>
      <c r="T5" s="3" t="str">
        <f>IFERROR(IFERROR(
IF(VLOOKUP($A5&amp;"|"&amp;T$2,'Mérkőzések | eredmények'!$A:$K,6,0)="","",VLOOKUP($A5&amp;"|"&amp;T$2,'Mérkőzések | eredmények'!$A:$K,6,0)),
IF(VLOOKUP($A5&amp;"|"&amp;T$2,'Mérkőzések | eredmények'!$B:$K,5,0)="","",VLOOKUP($A5&amp;"|"&amp;T$2,'Mérkőzések | eredmények'!$B:$K,5,0))),"")</f>
        <v/>
      </c>
      <c r="U5" s="5" t="str">
        <f>IFERROR(IFERROR(
IF(VLOOKUP($A5&amp;"|"&amp;T$2,'Mérkőzések | eredmények'!$A:$K,7,0)="","",VLOOKUP($A5&amp;"|"&amp;T$2,'Mérkőzések | eredmények'!$A:$K,7,0)),
IF(VLOOKUP($A5&amp;"|"&amp;T$2,'Mérkőzések | eredmények'!$B:$K,6,0)="","",VLOOKUP($A5&amp;"|"&amp;T$2,'Mérkőzések | eredmények'!$B:$K,6,0))),"")</f>
        <v/>
      </c>
      <c r="Y5" s="17">
        <f>IF(cs_1&lt;&gt;"",1,"")</f>
        <v>1</v>
      </c>
      <c r="Z5" t="str">
        <f>IF(Y5="","",_xlfn.XLOOKUP(LARGE('Csapatok'!F:F,1),'Csapatok'!F:F,'Csapatok'!A:A))</f>
        <v>Squashberek SE</v>
      </c>
      <c r="AA5" s="17">
        <f>IF(Y5="","",_xlfn.XLOOKUP(Z5,'Csapatok'!A:A,'Csapatok'!B:B))</f>
        <v>9</v>
      </c>
    </row>
    <row r="6" spans="1:27" ht="17.25" customHeight="1" x14ac:dyDescent="0.25">
      <c r="A6" s="76"/>
      <c r="B6" s="22" t="str">
        <f>IFERROR(IFERROR(
IF(VLOOKUP($A5&amp;"|"&amp;B$2,'Mérkőzések | eredmények'!$A:$K,8,0)="","",VLOOKUP($A5&amp;"|"&amp;B$2,'Mérkőzések | eredmények'!$A:$K,8,0)),
IF(VLOOKUP($A5&amp;"|"&amp;B$2,'Mérkőzések | eredmények'!$B:$K,7,0)="","",VLOOKUP($A5&amp;"|"&amp;B$2,'Mérkőzések | eredmények'!$B:$K,7,0))),"")</f>
        <v/>
      </c>
      <c r="C6" s="21" t="str">
        <f>IFERROR(IFERROR(
IF(VLOOKUP($A5&amp;"|"&amp;B$2,'Mérkőzések | eredmények'!$A:$K,9,0)="","",VLOOKUP($A5&amp;"|"&amp;B$2,'Mérkőzések | eredmények'!$A:$K,9,0)),
IF(VLOOKUP($A5&amp;"|"&amp;B$2,'Mérkőzések | eredmények'!$B:$K,8,0)="","",VLOOKUP($A5&amp;"|"&amp;B$2,'Mérkőzések | eredmények'!$B:$K,8,0))),"")</f>
        <v/>
      </c>
      <c r="D6" s="2"/>
      <c r="E6" s="2"/>
      <c r="F6" s="22">
        <f>IFERROR(IFERROR(
IF(VLOOKUP($A5&amp;"|"&amp;F$2,'Mérkőzések | eredmények'!$A:$K,8,0)="","",VLOOKUP($A5&amp;"|"&amp;F$2,'Mérkőzések | eredmények'!$A:$K,8,0)),
IF(VLOOKUP($A5&amp;"|"&amp;F$2,'Mérkőzések | eredmények'!$B:$K,7,0)="","",VLOOKUP($A5&amp;"|"&amp;F$2,'Mérkőzések | eredmények'!$B:$K,7,0))),"")</f>
        <v>11</v>
      </c>
      <c r="G6" s="23">
        <f>IFERROR(IFERROR(
IF(VLOOKUP($A5&amp;"|"&amp;F$2,'Mérkőzések | eredmények'!$A:$K,9,0)="","",VLOOKUP($A5&amp;"|"&amp;F$2,'Mérkőzések | eredmények'!$A:$K,9,0)),
IF(VLOOKUP($A5&amp;"|"&amp;F$2,'Mérkőzések | eredmények'!$B:$K,8,0)="","",VLOOKUP($A5&amp;"|"&amp;F$2,'Mérkőzések | eredmények'!$B:$K,8,0))),"")</f>
        <v>0</v>
      </c>
      <c r="H6" s="20" t="str">
        <f>IFERROR(IFERROR(
IF(VLOOKUP($A5&amp;"|"&amp;H$2,'Mérkőzések | eredmények'!$A:$K,8,0)="","",VLOOKUP($A5&amp;"|"&amp;H$2,'Mérkőzések | eredmények'!$A:$K,8,0)),
IF(VLOOKUP($A5&amp;"|"&amp;H$2,'Mérkőzések | eredmények'!$B:$K,7,0)="","",VLOOKUP($A5&amp;"|"&amp;H$2,'Mérkőzések | eredmények'!$B:$K,7,0))),"")</f>
        <v/>
      </c>
      <c r="I6" s="21" t="str">
        <f>IFERROR(IFERROR(
IF(VLOOKUP($A5&amp;"|"&amp;H$2,'Mérkőzések | eredmények'!$A:$K,9,0)="","",VLOOKUP($A5&amp;"|"&amp;H$2,'Mérkőzések | eredmények'!$A:$K,9,0)),
IF(VLOOKUP($A5&amp;"|"&amp;H$2,'Mérkőzések | eredmények'!$B:$K,8,0)="","",VLOOKUP($A5&amp;"|"&amp;H$2,'Mérkőzések | eredmények'!$B:$K,8,0))),"")</f>
        <v/>
      </c>
      <c r="J6" s="20" t="str">
        <f>IFERROR(IFERROR(
IF(VLOOKUP($A5&amp;"|"&amp;J$2,'Mérkőzések | eredmények'!$A:$K,8,0)="","",VLOOKUP($A5&amp;"|"&amp;J$2,'Mérkőzések | eredmények'!$A:$K,8,0)),
IF(VLOOKUP($A5&amp;"|"&amp;J$2,'Mérkőzések | eredmények'!$B:$K,7,0)="","",VLOOKUP($A5&amp;"|"&amp;J$2,'Mérkőzések | eredmények'!$B:$K,7,0))),"")</f>
        <v/>
      </c>
      <c r="K6" s="21" t="str">
        <f>IFERROR(IFERROR(
IF(VLOOKUP($A5&amp;"|"&amp;J$2,'Mérkőzések | eredmények'!$A:$K,9,0)="","",VLOOKUP($A5&amp;"|"&amp;J$2,'Mérkőzések | eredmények'!$A:$K,9,0)),
IF(VLOOKUP($A5&amp;"|"&amp;J$2,'Mérkőzések | eredmények'!$B:$K,8,0)="","",VLOOKUP($A5&amp;"|"&amp;J$2,'Mérkőzések | eredmények'!$B:$K,8,0))),"")</f>
        <v/>
      </c>
      <c r="L6" s="20">
        <f>IFERROR(IFERROR(
IF(VLOOKUP($A5&amp;"|"&amp;L$2,'Mérkőzések | eredmények'!$A:$K,8,0)="","",VLOOKUP($A5&amp;"|"&amp;L$2,'Mérkőzések | eredmények'!$A:$K,8,0)),
IF(VLOOKUP($A5&amp;"|"&amp;L$2,'Mérkőzések | eredmények'!$B:$K,7,0)="","",VLOOKUP($A5&amp;"|"&amp;L$2,'Mérkőzések | eredmények'!$B:$K,7,0))),"")</f>
        <v>12</v>
      </c>
      <c r="M6" s="21">
        <f>IFERROR(IFERROR(
IF(VLOOKUP($A5&amp;"|"&amp;L$2,'Mérkőzések | eredmények'!$A:$K,9,0)="","",VLOOKUP($A5&amp;"|"&amp;L$2,'Mérkőzések | eredmények'!$A:$K,9,0)),
IF(VLOOKUP($A5&amp;"|"&amp;L$2,'Mérkőzések | eredmények'!$B:$K,8,0)="","",VLOOKUP($A5&amp;"|"&amp;L$2,'Mérkőzések | eredmények'!$B:$K,8,0))),"")</f>
        <v>0</v>
      </c>
      <c r="N6" s="20" t="str">
        <f>IFERROR(IFERROR(
IF(VLOOKUP($A5&amp;"|"&amp;N$2,'Mérkőzések | eredmények'!$A:$K,8,0)="","",VLOOKUP($A5&amp;"|"&amp;N$2,'Mérkőzések | eredmények'!$A:$K,8,0)),
IF(VLOOKUP($A5&amp;"|"&amp;N$2,'Mérkőzések | eredmények'!$B:$K,7,0)="","",VLOOKUP($A5&amp;"|"&amp;N$2,'Mérkőzések | eredmények'!$B:$K,7,0))),"")</f>
        <v/>
      </c>
      <c r="O6" s="21" t="str">
        <f>IFERROR(IFERROR(
IF(VLOOKUP($A5&amp;"|"&amp;N$2,'Mérkőzések | eredmények'!$A:$K,9,0)="","",VLOOKUP($A5&amp;"|"&amp;N$2,'Mérkőzések | eredmények'!$A:$K,9,0)),
IF(VLOOKUP($A5&amp;"|"&amp;N$2,'Mérkőzések | eredmények'!$B:$K,8,0)="","",VLOOKUP($A5&amp;"|"&amp;N$2,'Mérkőzések | eredmények'!$B:$K,8,0))),"")</f>
        <v/>
      </c>
      <c r="P6" s="22">
        <f>IFERROR(IFERROR(
IF(VLOOKUP($A5&amp;"|"&amp;P$2,'Mérkőzések | eredmények'!$A:$K,8,0)="","",VLOOKUP($A5&amp;"|"&amp;P$2,'Mérkőzések | eredmények'!$A:$K,8,0)),
IF(VLOOKUP($A5&amp;"|"&amp;P$2,'Mérkőzések | eredmények'!$B:$K,7,0)="","",VLOOKUP($A5&amp;"|"&amp;P$2,'Mérkőzések | eredmények'!$B:$K,7,0))),"")</f>
        <v>8</v>
      </c>
      <c r="Q6" s="23">
        <f>IFERROR(IFERROR(
IF(VLOOKUP($A5&amp;"|"&amp;P$2,'Mérkőzések | eredmények'!$A:$K,9,0)="","",VLOOKUP($A5&amp;"|"&amp;P$2,'Mérkőzések | eredmények'!$A:$K,9,0)),
IF(VLOOKUP($A5&amp;"|"&amp;P$2,'Mérkőzések | eredmények'!$B:$K,8,0)="","",VLOOKUP($A5&amp;"|"&amp;P$2,'Mérkőzések | eredmények'!$B:$K,8,0))),"")</f>
        <v>4</v>
      </c>
      <c r="R6" s="20" t="str">
        <f>IFERROR(IFERROR(
IF(VLOOKUP($A5&amp;"|"&amp;R$2,'Mérkőzések | eredmények'!$A:$K,8,0)="","",VLOOKUP($A5&amp;"|"&amp;R$2,'Mérkőzések | eredmények'!$A:$K,8,0)),
IF(VLOOKUP($A5&amp;"|"&amp;R$2,'Mérkőzések | eredmények'!$B:$K,7,0)="","",VLOOKUP($A5&amp;"|"&amp;R$2,'Mérkőzések | eredmények'!$B:$K,7,0))),"")</f>
        <v/>
      </c>
      <c r="S6" s="21" t="str">
        <f>IFERROR(IFERROR(
IF(VLOOKUP($A5&amp;"|"&amp;R$2,'Mérkőzések | eredmények'!$A:$K,9,0)="","",VLOOKUP($A5&amp;"|"&amp;R$2,'Mérkőzések | eredmények'!$A:$K,9,0)),
IF(VLOOKUP($A5&amp;"|"&amp;R$2,'Mérkőzések | eredmények'!$B:$K,8,0)="","",VLOOKUP($A5&amp;"|"&amp;R$2,'Mérkőzések | eredmények'!$B:$K,8,0))),"")</f>
        <v/>
      </c>
      <c r="T6" s="20" t="str">
        <f>IFERROR(IFERROR(
IF(VLOOKUP($A5&amp;"|"&amp;T$2,'Mérkőzések | eredmények'!$A:$K,8,0)="","",VLOOKUP($A5&amp;"|"&amp;T$2,'Mérkőzések | eredmények'!$A:$K,8,0)),
IF(VLOOKUP($A5&amp;"|"&amp;T$2,'Mérkőzések | eredmények'!$B:$K,7,0)="","",VLOOKUP($A5&amp;"|"&amp;T$2,'Mérkőzések | eredmények'!$B:$K,7,0))),"")</f>
        <v/>
      </c>
      <c r="U6" s="24" t="str">
        <f>IFERROR(IFERROR(
IF(VLOOKUP($A5&amp;"|"&amp;T$2,'Mérkőzések | eredmények'!$A:$K,9,0)="","",VLOOKUP($A5&amp;"|"&amp;T$2,'Mérkőzések | eredmények'!$A:$K,9,0)),
IF(VLOOKUP($A5&amp;"|"&amp;T$2,'Mérkőzések | eredmények'!$B:$K,8,0)="","",VLOOKUP($A5&amp;"|"&amp;T$2,'Mérkőzések | eredmények'!$B:$K,8,0))),"")</f>
        <v/>
      </c>
      <c r="Y6" s="17">
        <f>IF(cs_2&lt;&gt;"",2,"")</f>
        <v>2</v>
      </c>
      <c r="Z6" t="str">
        <f>IF(Y6="","",_xlfn.XLOOKUP(LARGE('Csapatok'!F:F,2),'Csapatok'!F:F,'Csapatok'!A:A))</f>
        <v>City Squash Club SE I.</v>
      </c>
      <c r="AA6" s="17">
        <f>IF(Y6="","",_xlfn.XLOOKUP(Z6,'Csapatok'!A:A,'Csapatok'!B:B))</f>
        <v>9</v>
      </c>
    </row>
    <row r="7" spans="1:27" ht="17.25" customHeight="1" x14ac:dyDescent="0.25">
      <c r="A7" s="70" t="str">
        <f>IF(cs_3="","",cs_3)</f>
        <v>Anico Készházak Egri Squash Se</v>
      </c>
      <c r="B7" s="3" t="str">
        <f>IFERROR(IFERROR(
IF(VLOOKUP($A7&amp;"|"&amp;B$2,'Mérkőzések | eredmények'!$A:$K,6,0)="","",VLOOKUP($A7&amp;"|"&amp;B$2,'Mérkőzések | eredmények'!$A:$K,6,0)),
IF(VLOOKUP($A7&amp;"|"&amp;B$2,'Mérkőzések | eredmények'!$B:$K,5,0)="","",VLOOKUP($A7&amp;"|"&amp;B$2,'Mérkőzések | eredmények'!$B:$K,5,0))),"")</f>
        <v/>
      </c>
      <c r="C7" s="4" t="str">
        <f>IFERROR(IFERROR(
IF(VLOOKUP($A7&amp;"|"&amp;B$2,'Mérkőzések | eredmények'!$A:$K,7,0)="","",VLOOKUP($A7&amp;"|"&amp;B$2,'Mérkőzések | eredmények'!$A:$K,7,0)),
IF(VLOOKUP($A7&amp;"|"&amp;B$2,'Mérkőzések | eredmények'!$B:$K,6,0)="","",VLOOKUP($A7&amp;"|"&amp;B$2,'Mérkőzések | eredmények'!$B:$K,6,0))),"")</f>
        <v/>
      </c>
      <c r="D7" s="3">
        <f>IFERROR(IFERROR(
IF(VLOOKUP($A7&amp;"|"&amp;D$2,'Mérkőzések | eredmények'!$A:$K,6,0)="","",VLOOKUP($A7&amp;"|"&amp;D$2,'Mérkőzések | eredmények'!$A:$K,6,0)),
IF(VLOOKUP($A7&amp;"|"&amp;D$2,'Mérkőzések | eredmények'!$B:$K,5,0)="","",VLOOKUP($A7&amp;"|"&amp;D$2,'Mérkőzések | eredmények'!$B:$K,5,0))),"")</f>
        <v>4</v>
      </c>
      <c r="E7" s="4">
        <f>IFERROR(IFERROR(
IF(VLOOKUP($A7&amp;"|"&amp;D$2,'Mérkőzések | eredmények'!$A:$K,7,0)="","",VLOOKUP($A7&amp;"|"&amp;D$2,'Mérkőzések | eredmények'!$A:$K,7,0)),
IF(VLOOKUP($A7&amp;"|"&amp;D$2,'Mérkőzések | eredmények'!$B:$K,6,0)="","",VLOOKUP($A7&amp;"|"&amp;D$2,'Mérkőzések | eredmények'!$B:$K,6,0))),"")</f>
        <v>0</v>
      </c>
      <c r="F7" s="2"/>
      <c r="G7" s="2"/>
      <c r="H7" s="3">
        <f>IFERROR(IFERROR(
IF(VLOOKUP($A7&amp;"|"&amp;H$2,'Mérkőzések | eredmények'!$A:$K,6,0)="","",VLOOKUP($A7&amp;"|"&amp;H$2,'Mérkőzések | eredmények'!$A:$K,6,0)),
IF(VLOOKUP($A7&amp;"|"&amp;H$2,'Mérkőzések | eredmények'!$B:$K,5,0)="","",VLOOKUP($A7&amp;"|"&amp;H$2,'Mérkőzések | eredmények'!$B:$K,5,0))),"")</f>
        <v>3</v>
      </c>
      <c r="I7" s="4">
        <f>IFERROR(IFERROR(
IF(VLOOKUP($A7&amp;"|"&amp;H$2,'Mérkőzések | eredmények'!$A:$K,7,0)="","",VLOOKUP($A7&amp;"|"&amp;H$2,'Mérkőzések | eredmények'!$A:$K,7,0)),
IF(VLOOKUP($A7&amp;"|"&amp;H$2,'Mérkőzések | eredmények'!$B:$K,6,0)="","",VLOOKUP($A7&amp;"|"&amp;H$2,'Mérkőzések | eredmények'!$B:$K,6,0))),"")</f>
        <v>1</v>
      </c>
      <c r="J7" s="18" t="str">
        <f>IFERROR(IFERROR(
IF(VLOOKUP($A7&amp;"|"&amp;J$2,'Mérkőzések | eredmények'!$A:$K,6,0)="","",VLOOKUP($A7&amp;"|"&amp;J$2,'Mérkőzések | eredmények'!$A:$K,6,0)),
IF(VLOOKUP($A7&amp;"|"&amp;J$2,'Mérkőzések | eredmények'!$B:$K,5,0)="","",VLOOKUP($A7&amp;"|"&amp;J$2,'Mérkőzések | eredmények'!$B:$K,5,0))),"")</f>
        <v/>
      </c>
      <c r="K7" s="19" t="str">
        <f>IFERROR(IFERROR(
IF(VLOOKUP($A7&amp;"|"&amp;J$2,'Mérkőzések | eredmények'!$A:$K,7,0)="","",VLOOKUP($A7&amp;"|"&amp;J$2,'Mérkőzések | eredmények'!$A:$K,7,0)),
IF(VLOOKUP($A7&amp;"|"&amp;J$2,'Mérkőzések | eredmények'!$B:$K,6,0)="","",VLOOKUP($A7&amp;"|"&amp;J$2,'Mérkőzések | eredmények'!$B:$K,6,0))),"")</f>
        <v/>
      </c>
      <c r="L7" s="3" t="str">
        <f>IFERROR(IFERROR(
IF(VLOOKUP($A7&amp;"|"&amp;L$2,'Mérkőzések | eredmények'!$A:$K,6,0)="","",VLOOKUP($A7&amp;"|"&amp;L$2,'Mérkőzések | eredmények'!$A:$K,6,0)),
IF(VLOOKUP($A7&amp;"|"&amp;L$2,'Mérkőzések | eredmények'!$B:$K,5,0)="","",VLOOKUP($A7&amp;"|"&amp;L$2,'Mérkőzések | eredmények'!$B:$K,5,0))),"")</f>
        <v/>
      </c>
      <c r="M7" s="4" t="str">
        <f>IFERROR(IFERROR(
IF(VLOOKUP($A7&amp;"|"&amp;L$2,'Mérkőzések | eredmények'!$A:$K,7,0)="","",VLOOKUP($A7&amp;"|"&amp;L$2,'Mérkőzések | eredmények'!$A:$K,7,0)),
IF(VLOOKUP($A7&amp;"|"&amp;L$2,'Mérkőzések | eredmények'!$B:$K,6,0)="","",VLOOKUP($A7&amp;"|"&amp;L$2,'Mérkőzések | eredmények'!$B:$K,6,0))),"")</f>
        <v/>
      </c>
      <c r="N7" s="18" t="str">
        <f>IFERROR(IFERROR(
IF(VLOOKUP($A7&amp;"|"&amp;N$2,'Mérkőzések | eredmények'!$A:$K,6,0)="","",VLOOKUP($A7&amp;"|"&amp;N$2,'Mérkőzések | eredmények'!$A:$K,6,0)),
IF(VLOOKUP($A7&amp;"|"&amp;N$2,'Mérkőzések | eredmények'!$B:$K,5,0)="","",VLOOKUP($A7&amp;"|"&amp;N$2,'Mérkőzések | eredmények'!$B:$K,5,0))),"")</f>
        <v/>
      </c>
      <c r="O7" s="19" t="str">
        <f>IFERROR(IFERROR(
IF(VLOOKUP($A7&amp;"|"&amp;N$2,'Mérkőzések | eredmények'!$A:$K,7,0)="","",VLOOKUP($A7&amp;"|"&amp;N$2,'Mérkőzések | eredmények'!$A:$K,7,0)),
IF(VLOOKUP($A7&amp;"|"&amp;N$2,'Mérkőzések | eredmények'!$B:$K,6,0)="","",VLOOKUP($A7&amp;"|"&amp;N$2,'Mérkőzések | eredmények'!$B:$K,6,0))),"")</f>
        <v/>
      </c>
      <c r="P7" s="3" t="str">
        <f>IFERROR(IFERROR(
IF(VLOOKUP($A7&amp;"|"&amp;P$2,'Mérkőzések | eredmények'!$A:$K,6,0)="","",VLOOKUP($A7&amp;"|"&amp;P$2,'Mérkőzések | eredmények'!$A:$K,6,0)),
IF(VLOOKUP($A7&amp;"|"&amp;P$2,'Mérkőzések | eredmények'!$B:$K,5,0)="","",VLOOKUP($A7&amp;"|"&amp;P$2,'Mérkőzések | eredmények'!$B:$K,5,0))),"")</f>
        <v/>
      </c>
      <c r="Q7" s="4" t="str">
        <f>IFERROR(IFERROR(
IF(VLOOKUP($A7&amp;"|"&amp;P$2,'Mérkőzések | eredmények'!$A:$K,7,0)="","",VLOOKUP($A7&amp;"|"&amp;P$2,'Mérkőzések | eredmények'!$A:$K,7,0)),
IF(VLOOKUP($A7&amp;"|"&amp;P$2,'Mérkőzések | eredmények'!$B:$K,6,0)="","",VLOOKUP($A7&amp;"|"&amp;P$2,'Mérkőzések | eredmények'!$B:$K,6,0))),"")</f>
        <v/>
      </c>
      <c r="R7" s="18">
        <f>IFERROR(IFERROR(
IF(VLOOKUP($A7&amp;"|"&amp;R$2,'Mérkőzések | eredmények'!$A:$K,6,0)="","",VLOOKUP($A7&amp;"|"&amp;R$2,'Mérkőzések | eredmények'!$A:$K,6,0)),
IF(VLOOKUP($A7&amp;"|"&amp;R$2,'Mérkőzések | eredmények'!$B:$K,5,0)="","",VLOOKUP($A7&amp;"|"&amp;R$2,'Mérkőzések | eredmények'!$B:$K,5,0))),"")</f>
        <v>3</v>
      </c>
      <c r="S7" s="19">
        <f>IFERROR(IFERROR(
IF(VLOOKUP($A7&amp;"|"&amp;R$2,'Mérkőzések | eredmények'!$A:$K,7,0)="","",VLOOKUP($A7&amp;"|"&amp;R$2,'Mérkőzések | eredmények'!$A:$K,7,0)),
IF(VLOOKUP($A7&amp;"|"&amp;R$2,'Mérkőzések | eredmények'!$B:$K,6,0)="","",VLOOKUP($A7&amp;"|"&amp;R$2,'Mérkőzések | eredmények'!$B:$K,6,0))),"")</f>
        <v>1</v>
      </c>
      <c r="T7" s="3" t="str">
        <f>IFERROR(IFERROR(
IF(VLOOKUP($A7&amp;"|"&amp;T$2,'Mérkőzések | eredmények'!$A:$K,6,0)="","",VLOOKUP($A7&amp;"|"&amp;T$2,'Mérkőzések | eredmények'!$A:$K,6,0)),
IF(VLOOKUP($A7&amp;"|"&amp;T$2,'Mérkőzések | eredmények'!$B:$K,5,0)="","",VLOOKUP($A7&amp;"|"&amp;T$2,'Mérkőzések | eredmények'!$B:$K,5,0))),"")</f>
        <v/>
      </c>
      <c r="U7" s="5" t="str">
        <f>IFERROR(IFERROR(
IF(VLOOKUP($A7&amp;"|"&amp;T$2,'Mérkőzések | eredmények'!$A:$K,7,0)="","",VLOOKUP($A7&amp;"|"&amp;T$2,'Mérkőzések | eredmények'!$A:$K,7,0)),
IF(VLOOKUP($A7&amp;"|"&amp;T$2,'Mérkőzések | eredmények'!$B:$K,6,0)="","",VLOOKUP($A7&amp;"|"&amp;T$2,'Mérkőzések | eredmények'!$B:$K,6,0))),"")</f>
        <v/>
      </c>
      <c r="Y7" s="17">
        <f>IF(cs_3&lt;&gt;"",3,"")</f>
        <v>3</v>
      </c>
      <c r="Z7" t="str">
        <f>IF(Y7="","",_xlfn.XLOOKUP(LARGE('Csapatok'!F:F,3),'Csapatok'!F:F,'Csapatok'!A:A))</f>
        <v>Szeged Squash SE</v>
      </c>
      <c r="AA7" s="17">
        <f>IF(Y7="","",_xlfn.XLOOKUP(Z7,'Csapatok'!A:A,'Csapatok'!B:B))</f>
        <v>6</v>
      </c>
    </row>
    <row r="8" spans="1:27" ht="17.25" customHeight="1" x14ac:dyDescent="0.25">
      <c r="A8" s="76"/>
      <c r="B8" s="20" t="str">
        <f>IFERROR(IFERROR(
IF(VLOOKUP($A7&amp;"|"&amp;B$2,'Mérkőzések | eredmények'!$A:$K,8,0)="","",VLOOKUP($A7&amp;"|"&amp;B$2,'Mérkőzések | eredmények'!$A:$K,8,0)),
IF(VLOOKUP($A7&amp;"|"&amp;B$2,'Mérkőzések | eredmények'!$B:$K,7,0)="","",VLOOKUP($A7&amp;"|"&amp;B$2,'Mérkőzések | eredmények'!$B:$K,7,0))),"")</f>
        <v/>
      </c>
      <c r="C8" s="21" t="str">
        <f>IFERROR(IFERROR(
IF(VLOOKUP($A7&amp;"|"&amp;B$2,'Mérkőzések | eredmények'!$A:$K,9,0)="","",VLOOKUP($A7&amp;"|"&amp;B$2,'Mérkőzések | eredmények'!$A:$K,9,0)),
IF(VLOOKUP($A7&amp;"|"&amp;B$2,'Mérkőzések | eredmények'!$B:$K,8,0)="","",VLOOKUP($A7&amp;"|"&amp;B$2,'Mérkőzések | eredmények'!$B:$K,8,0))),"")</f>
        <v/>
      </c>
      <c r="D8" s="20">
        <f>IFERROR(IFERROR(
IF(VLOOKUP($A7&amp;"|"&amp;D$2,'Mérkőzések | eredmények'!$A:$K,8,0)="","",VLOOKUP($A7&amp;"|"&amp;D$2,'Mérkőzések | eredmények'!$A:$K,8,0)),
IF(VLOOKUP($A7&amp;"|"&amp;D$2,'Mérkőzések | eredmények'!$B:$K,7,0)="","",VLOOKUP($A7&amp;"|"&amp;D$2,'Mérkőzések | eredmények'!$B:$K,7,0))),"")</f>
        <v>11</v>
      </c>
      <c r="E8" s="21">
        <f>IFERROR(IFERROR(
IF(VLOOKUP($A7&amp;"|"&amp;D$2,'Mérkőzések | eredmények'!$A:$K,9,0)="","",VLOOKUP($A7&amp;"|"&amp;D$2,'Mérkőzések | eredmények'!$A:$K,9,0)),
IF(VLOOKUP($A7&amp;"|"&amp;D$2,'Mérkőzések | eredmények'!$B:$K,8,0)="","",VLOOKUP($A7&amp;"|"&amp;D$2,'Mérkőzések | eredmények'!$B:$K,8,0))),"")</f>
        <v>0</v>
      </c>
      <c r="F8" s="2"/>
      <c r="G8" s="2"/>
      <c r="H8" s="20">
        <f>IFERROR(IFERROR(
IF(VLOOKUP($A7&amp;"|"&amp;H$2,'Mérkőzések | eredmények'!$A:$K,8,0)="","",VLOOKUP($A7&amp;"|"&amp;H$2,'Mérkőzések | eredmények'!$A:$K,8,0)),
IF(VLOOKUP($A7&amp;"|"&amp;H$2,'Mérkőzések | eredmények'!$B:$K,7,0)="","",VLOOKUP($A7&amp;"|"&amp;H$2,'Mérkőzések | eredmények'!$B:$K,7,0))),"")</f>
        <v>9</v>
      </c>
      <c r="I8" s="21">
        <f>IFERROR(IFERROR(
IF(VLOOKUP($A7&amp;"|"&amp;H$2,'Mérkőzések | eredmények'!$A:$K,9,0)="","",VLOOKUP($A7&amp;"|"&amp;H$2,'Mérkőzések | eredmények'!$A:$K,9,0)),
IF(VLOOKUP($A7&amp;"|"&amp;H$2,'Mérkőzések | eredmények'!$B:$K,8,0)="","",VLOOKUP($A7&amp;"|"&amp;H$2,'Mérkőzések | eredmények'!$B:$K,8,0))),"")</f>
        <v>6</v>
      </c>
      <c r="J8" s="20" t="str">
        <f>IFERROR(IFERROR(
IF(VLOOKUP($A7&amp;"|"&amp;J$2,'Mérkőzések | eredmények'!$A:$K,8,0)="","",VLOOKUP($A7&amp;"|"&amp;J$2,'Mérkőzések | eredmények'!$A:$K,8,0)),
IF(VLOOKUP($A7&amp;"|"&amp;J$2,'Mérkőzések | eredmények'!$B:$K,7,0)="","",VLOOKUP($A7&amp;"|"&amp;J$2,'Mérkőzések | eredmények'!$B:$K,7,0))),"")</f>
        <v/>
      </c>
      <c r="K8" s="21" t="str">
        <f>IFERROR(IFERROR(
IF(VLOOKUP($A7&amp;"|"&amp;J$2,'Mérkőzések | eredmények'!$A:$K,9,0)="","",VLOOKUP($A7&amp;"|"&amp;J$2,'Mérkőzések | eredmények'!$A:$K,9,0)),
IF(VLOOKUP($A7&amp;"|"&amp;J$2,'Mérkőzések | eredmények'!$B:$K,8,0)="","",VLOOKUP($A7&amp;"|"&amp;J$2,'Mérkőzések | eredmények'!$B:$K,8,0))),"")</f>
        <v/>
      </c>
      <c r="L8" s="20" t="str">
        <f>IFERROR(IFERROR(
IF(VLOOKUP($A7&amp;"|"&amp;L$2,'Mérkőzések | eredmények'!$A:$K,8,0)="","",VLOOKUP($A7&amp;"|"&amp;L$2,'Mérkőzések | eredmények'!$A:$K,8,0)),
IF(VLOOKUP($A7&amp;"|"&amp;L$2,'Mérkőzések | eredmények'!$B:$K,7,0)="","",VLOOKUP($A7&amp;"|"&amp;L$2,'Mérkőzések | eredmények'!$B:$K,7,0))),"")</f>
        <v/>
      </c>
      <c r="M8" s="21" t="str">
        <f>IFERROR(IFERROR(
IF(VLOOKUP($A7&amp;"|"&amp;L$2,'Mérkőzések | eredmények'!$A:$K,9,0)="","",VLOOKUP($A7&amp;"|"&amp;L$2,'Mérkőzések | eredmények'!$A:$K,9,0)),
IF(VLOOKUP($A7&amp;"|"&amp;L$2,'Mérkőzések | eredmények'!$B:$K,8,0)="","",VLOOKUP($A7&amp;"|"&amp;L$2,'Mérkőzések | eredmények'!$B:$K,8,0))),"")</f>
        <v/>
      </c>
      <c r="N8" s="20" t="str">
        <f>IFERROR(IFERROR(
IF(VLOOKUP($A7&amp;"|"&amp;N$2,'Mérkőzések | eredmények'!$A:$K,8,0)="","",VLOOKUP($A7&amp;"|"&amp;N$2,'Mérkőzések | eredmények'!$A:$K,8,0)),
IF(VLOOKUP($A7&amp;"|"&amp;N$2,'Mérkőzések | eredmények'!$B:$K,7,0)="","",VLOOKUP($A7&amp;"|"&amp;N$2,'Mérkőzések | eredmények'!$B:$K,7,0))),"")</f>
        <v/>
      </c>
      <c r="O8" s="21" t="str">
        <f>IFERROR(IFERROR(
IF(VLOOKUP($A7&amp;"|"&amp;N$2,'Mérkőzések | eredmények'!$A:$K,9,0)="","",VLOOKUP($A7&amp;"|"&amp;N$2,'Mérkőzések | eredmények'!$A:$K,9,0)),
IF(VLOOKUP($A7&amp;"|"&amp;N$2,'Mérkőzések | eredmények'!$B:$K,8,0)="","",VLOOKUP($A7&amp;"|"&amp;N$2,'Mérkőzések | eredmények'!$B:$K,8,0))),"")</f>
        <v/>
      </c>
      <c r="P8" s="22" t="str">
        <f>IFERROR(IFERROR(
IF(VLOOKUP($A7&amp;"|"&amp;P$2,'Mérkőzések | eredmények'!$A:$K,8,0)="","",VLOOKUP($A7&amp;"|"&amp;P$2,'Mérkőzések | eredmények'!$A:$K,8,0)),
IF(VLOOKUP($A7&amp;"|"&amp;P$2,'Mérkőzések | eredmények'!$B:$K,7,0)="","",VLOOKUP($A7&amp;"|"&amp;P$2,'Mérkőzések | eredmények'!$B:$K,7,0))),"")</f>
        <v/>
      </c>
      <c r="Q8" s="23" t="str">
        <f>IFERROR(IFERROR(
IF(VLOOKUP($A7&amp;"|"&amp;P$2,'Mérkőzések | eredmények'!$A:$K,9,0)="","",VLOOKUP($A7&amp;"|"&amp;P$2,'Mérkőzések | eredmények'!$A:$K,9,0)),
IF(VLOOKUP($A7&amp;"|"&amp;P$2,'Mérkőzések | eredmények'!$B:$K,8,0)="","",VLOOKUP($A7&amp;"|"&amp;P$2,'Mérkőzések | eredmények'!$B:$K,8,0))),"")</f>
        <v/>
      </c>
      <c r="R8" s="22">
        <f>IFERROR(IFERROR(
IF(VLOOKUP($A7&amp;"|"&amp;R$2,'Mérkőzések | eredmények'!$A:$K,8,0)="","",VLOOKUP($A7&amp;"|"&amp;R$2,'Mérkőzések | eredmények'!$A:$K,8,0)),
IF(VLOOKUP($A7&amp;"|"&amp;R$2,'Mérkőzések | eredmények'!$B:$K,7,0)="","",VLOOKUP($A7&amp;"|"&amp;R$2,'Mérkőzések | eredmények'!$B:$K,7,0))),"")</f>
        <v>7</v>
      </c>
      <c r="S8" s="23">
        <f>IFERROR(IFERROR(
IF(VLOOKUP($A7&amp;"|"&amp;R$2,'Mérkőzések | eredmények'!$A:$K,9,0)="","",VLOOKUP($A7&amp;"|"&amp;R$2,'Mérkőzések | eredmények'!$A:$K,9,0)),
IF(VLOOKUP($A7&amp;"|"&amp;R$2,'Mérkőzések | eredmények'!$B:$K,8,0)="","",VLOOKUP($A7&amp;"|"&amp;R$2,'Mérkőzések | eredmények'!$B:$K,8,0))),"")</f>
        <v>5</v>
      </c>
      <c r="T8" s="22" t="str">
        <f>IFERROR(IFERROR(
IF(VLOOKUP($A7&amp;"|"&amp;T$2,'Mérkőzések | eredmények'!$A:$K,8,0)="","",VLOOKUP($A7&amp;"|"&amp;T$2,'Mérkőzések | eredmények'!$A:$K,8,0)),
IF(VLOOKUP($A7&amp;"|"&amp;T$2,'Mérkőzések | eredmények'!$B:$K,7,0)="","",VLOOKUP($A7&amp;"|"&amp;T$2,'Mérkőzések | eredmények'!$B:$K,7,0))),"")</f>
        <v/>
      </c>
      <c r="U8" s="25" t="str">
        <f>IFERROR(IFERROR(
IF(VLOOKUP($A7&amp;"|"&amp;T$2,'Mérkőzések | eredmények'!$A:$K,9,0)="","",VLOOKUP($A7&amp;"|"&amp;T$2,'Mérkőzések | eredmények'!$A:$K,9,0)),
IF(VLOOKUP($A7&amp;"|"&amp;T$2,'Mérkőzések | eredmények'!$B:$K,8,0)="","",VLOOKUP($A7&amp;"|"&amp;T$2,'Mérkőzések | eredmények'!$B:$K,8,0))),"")</f>
        <v/>
      </c>
      <c r="Y8" s="17">
        <f>IF(cs_4&lt;&gt;"",4,"")</f>
        <v>4</v>
      </c>
      <c r="Z8" t="str">
        <f>IF(Y8="","",_xlfn.XLOOKUP(LARGE('Csapatok'!F:F,4),'Csapatok'!F:F,'Csapatok'!A:A))</f>
        <v>Csé-Team Labda Egylet I</v>
      </c>
      <c r="AA8" s="17">
        <f>IF(Y8="","",_xlfn.XLOOKUP(Z8,'Csapatok'!A:A,'Csapatok'!B:B))</f>
        <v>6</v>
      </c>
    </row>
    <row r="9" spans="1:27" ht="17.25" customHeight="1" x14ac:dyDescent="0.25">
      <c r="A9" s="70" t="str">
        <f>IF(cs_4="","",cs_4)</f>
        <v>Colosseum-Luxus SE</v>
      </c>
      <c r="B9" s="3">
        <f>IFERROR(IFERROR(
IF(VLOOKUP($A9&amp;"|"&amp;B$2,'Mérkőzések | eredmények'!$A:$K,6,0)="","",VLOOKUP($A9&amp;"|"&amp;B$2,'Mérkőzések | eredmények'!$A:$K,6,0)),
IF(VLOOKUP($A9&amp;"|"&amp;B$2,'Mérkőzések | eredmények'!$B:$K,5,0)="","",VLOOKUP($A9&amp;"|"&amp;B$2,'Mérkőzések | eredmények'!$B:$K,5,0))),"")</f>
        <v>4</v>
      </c>
      <c r="C9" s="4">
        <f>IFERROR(IFERROR(
IF(VLOOKUP($A9&amp;"|"&amp;B$2,'Mérkőzések | eredmények'!$A:$K,7,0)="","",VLOOKUP($A9&amp;"|"&amp;B$2,'Mérkőzések | eredmények'!$A:$K,7,0)),
IF(VLOOKUP($A9&amp;"|"&amp;B$2,'Mérkőzések | eredmények'!$B:$K,6,0)="","",VLOOKUP($A9&amp;"|"&amp;B$2,'Mérkőzések | eredmények'!$B:$K,6,0))),"")</f>
        <v>0</v>
      </c>
      <c r="D9" s="3" t="str">
        <f>IFERROR(IFERROR(
IF(VLOOKUP($A9&amp;"|"&amp;D$2,'Mérkőzések | eredmények'!$A:$K,6,0)="","",VLOOKUP($A9&amp;"|"&amp;D$2,'Mérkőzések | eredmények'!$A:$K,6,0)),
IF(VLOOKUP($A9&amp;"|"&amp;D$2,'Mérkőzések | eredmények'!$B:$K,5,0)="","",VLOOKUP($A9&amp;"|"&amp;D$2,'Mérkőzések | eredmények'!$B:$K,5,0))),"")</f>
        <v/>
      </c>
      <c r="E9" s="4" t="str">
        <f>IFERROR(IFERROR(
IF(VLOOKUP($A9&amp;"|"&amp;D$2,'Mérkőzések | eredmények'!$A:$K,7,0)="","",VLOOKUP($A9&amp;"|"&amp;D$2,'Mérkőzések | eredmények'!$A:$K,7,0)),
IF(VLOOKUP($A9&amp;"|"&amp;D$2,'Mérkőzések | eredmények'!$B:$K,6,0)="","",VLOOKUP($A9&amp;"|"&amp;D$2,'Mérkőzések | eredmények'!$B:$K,6,0))),"")</f>
        <v/>
      </c>
      <c r="F9" s="3">
        <f>IFERROR(IFERROR(
IF(VLOOKUP($A9&amp;"|"&amp;F$2,'Mérkőzések | eredmények'!$A:$K,6,0)="","",VLOOKUP($A9&amp;"|"&amp;F$2,'Mérkőzések | eredmények'!$A:$K,6,0)),
IF(VLOOKUP($A9&amp;"|"&amp;F$2,'Mérkőzések | eredmények'!$B:$K,5,0)="","",VLOOKUP($A9&amp;"|"&amp;F$2,'Mérkőzések | eredmények'!$B:$K,5,0))),"")</f>
        <v>3</v>
      </c>
      <c r="G9" s="4">
        <f>IFERROR(IFERROR(
IF(VLOOKUP($A9&amp;"|"&amp;F$2,'Mérkőzések | eredmények'!$A:$K,7,0)="","",VLOOKUP($A9&amp;"|"&amp;F$2,'Mérkőzések | eredmények'!$A:$K,7,0)),
IF(VLOOKUP($A9&amp;"|"&amp;F$2,'Mérkőzések | eredmények'!$B:$K,6,0)="","",VLOOKUP($A9&amp;"|"&amp;F$2,'Mérkőzések | eredmények'!$B:$K,6,0))),"")</f>
        <v>1</v>
      </c>
      <c r="H9" s="2"/>
      <c r="I9" s="2"/>
      <c r="J9" s="18" t="str">
        <f>IFERROR(IFERROR(
IF(VLOOKUP($A9&amp;"|"&amp;J$2,'Mérkőzések | eredmények'!$A:$K,6,0)="","",VLOOKUP($A9&amp;"|"&amp;J$2,'Mérkőzések | eredmények'!$A:$K,6,0)),
IF(VLOOKUP($A9&amp;"|"&amp;J$2,'Mérkőzések | eredmények'!$B:$K,5,0)="","",VLOOKUP($A9&amp;"|"&amp;J$2,'Mérkőzések | eredmények'!$B:$K,5,0))),"")</f>
        <v/>
      </c>
      <c r="K9" s="19" t="str">
        <f>IFERROR(IFERROR(
IF(VLOOKUP($A9&amp;"|"&amp;J$2,'Mérkőzések | eredmények'!$A:$K,7,0)="","",VLOOKUP($A9&amp;"|"&amp;J$2,'Mérkőzések | eredmények'!$A:$K,7,0)),
IF(VLOOKUP($A9&amp;"|"&amp;J$2,'Mérkőzések | eredmények'!$B:$K,6,0)="","",VLOOKUP($A9&amp;"|"&amp;J$2,'Mérkőzések | eredmények'!$B:$K,6,0))),"")</f>
        <v/>
      </c>
      <c r="L9" s="3" t="str">
        <f>IFERROR(IFERROR(
IF(VLOOKUP($A9&amp;"|"&amp;L$2,'Mérkőzések | eredmények'!$A:$K,6,0)="","",VLOOKUP($A9&amp;"|"&amp;L$2,'Mérkőzések | eredmények'!$A:$K,6,0)),
IF(VLOOKUP($A9&amp;"|"&amp;L$2,'Mérkőzések | eredmények'!$B:$K,5,0)="","",VLOOKUP($A9&amp;"|"&amp;L$2,'Mérkőzések | eredmények'!$B:$K,5,0))),"")</f>
        <v/>
      </c>
      <c r="M9" s="4" t="str">
        <f>IFERROR(IFERROR(
IF(VLOOKUP($A9&amp;"|"&amp;L$2,'Mérkőzések | eredmények'!$A:$K,7,0)="","",VLOOKUP($A9&amp;"|"&amp;L$2,'Mérkőzések | eredmények'!$A:$K,7,0)),
IF(VLOOKUP($A9&amp;"|"&amp;L$2,'Mérkőzések | eredmények'!$B:$K,6,0)="","",VLOOKUP($A9&amp;"|"&amp;L$2,'Mérkőzések | eredmények'!$B:$K,6,0))),"")</f>
        <v/>
      </c>
      <c r="N9" s="18">
        <f>IFERROR(IFERROR(
IF(VLOOKUP($A9&amp;"|"&amp;N$2,'Mérkőzések | eredmények'!$A:$K,6,0)="","",VLOOKUP($A9&amp;"|"&amp;N$2,'Mérkőzések | eredmények'!$A:$K,6,0)),
IF(VLOOKUP($A9&amp;"|"&amp;N$2,'Mérkőzések | eredmények'!$B:$K,5,0)="","",VLOOKUP($A9&amp;"|"&amp;N$2,'Mérkőzések | eredmények'!$B:$K,5,0))),"")</f>
        <v>0</v>
      </c>
      <c r="O9" s="19">
        <f>IFERROR(IFERROR(
IF(VLOOKUP($A9&amp;"|"&amp;N$2,'Mérkőzések | eredmények'!$A:$K,7,0)="","",VLOOKUP($A9&amp;"|"&amp;N$2,'Mérkőzések | eredmények'!$A:$K,7,0)),
IF(VLOOKUP($A9&amp;"|"&amp;N$2,'Mérkőzések | eredmények'!$B:$K,6,0)="","",VLOOKUP($A9&amp;"|"&amp;N$2,'Mérkőzések | eredmények'!$B:$K,6,0))),"")</f>
        <v>4</v>
      </c>
      <c r="P9" s="3" t="str">
        <f>IFERROR(IFERROR(
IF(VLOOKUP($A9&amp;"|"&amp;P$2,'Mérkőzések | eredmények'!$A:$K,6,0)="","",VLOOKUP($A9&amp;"|"&amp;P$2,'Mérkőzések | eredmények'!$A:$K,6,0)),
IF(VLOOKUP($A9&amp;"|"&amp;P$2,'Mérkőzések | eredmények'!$B:$K,5,0)="","",VLOOKUP($A9&amp;"|"&amp;P$2,'Mérkőzések | eredmények'!$B:$K,5,0))),"")</f>
        <v/>
      </c>
      <c r="Q9" s="4" t="str">
        <f>IFERROR(IFERROR(
IF(VLOOKUP($A9&amp;"|"&amp;P$2,'Mérkőzések | eredmények'!$A:$K,7,0)="","",VLOOKUP($A9&amp;"|"&amp;P$2,'Mérkőzések | eredmények'!$A:$K,7,0)),
IF(VLOOKUP($A9&amp;"|"&amp;P$2,'Mérkőzések | eredmények'!$B:$K,6,0)="","",VLOOKUP($A9&amp;"|"&amp;P$2,'Mérkőzések | eredmények'!$B:$K,6,0))),"")</f>
        <v/>
      </c>
      <c r="R9" s="18" t="str">
        <f>IFERROR(IFERROR(
IF(VLOOKUP($A9&amp;"|"&amp;R$2,'Mérkőzések | eredmények'!$A:$K,6,0)="","",VLOOKUP($A9&amp;"|"&amp;R$2,'Mérkőzések | eredmények'!$A:$K,6,0)),
IF(VLOOKUP($A9&amp;"|"&amp;R$2,'Mérkőzések | eredmények'!$B:$K,5,0)="","",VLOOKUP($A9&amp;"|"&amp;R$2,'Mérkőzések | eredmények'!$B:$K,5,0))),"")</f>
        <v/>
      </c>
      <c r="S9" s="19" t="str">
        <f>IFERROR(IFERROR(
IF(VLOOKUP($A9&amp;"|"&amp;R$2,'Mérkőzések | eredmények'!$A:$K,7,0)="","",VLOOKUP($A9&amp;"|"&amp;R$2,'Mérkőzések | eredmények'!$A:$K,7,0)),
IF(VLOOKUP($A9&amp;"|"&amp;R$2,'Mérkőzések | eredmények'!$B:$K,6,0)="","",VLOOKUP($A9&amp;"|"&amp;R$2,'Mérkőzések | eredmények'!$B:$K,6,0))),"")</f>
        <v/>
      </c>
      <c r="T9" s="3" t="str">
        <f>IFERROR(IFERROR(
IF(VLOOKUP($A9&amp;"|"&amp;T$2,'Mérkőzések | eredmények'!$A:$K,6,0)="","",VLOOKUP($A9&amp;"|"&amp;T$2,'Mérkőzések | eredmények'!$A:$K,6,0)),
IF(VLOOKUP($A9&amp;"|"&amp;T$2,'Mérkőzések | eredmények'!$B:$K,5,0)="","",VLOOKUP($A9&amp;"|"&amp;T$2,'Mérkőzések | eredmények'!$B:$K,5,0))),"")</f>
        <v/>
      </c>
      <c r="U9" s="5" t="str">
        <f>IFERROR(IFERROR(
IF(VLOOKUP($A9&amp;"|"&amp;T$2,'Mérkőzések | eredmények'!$A:$K,7,0)="","",VLOOKUP($A9&amp;"|"&amp;T$2,'Mérkőzések | eredmények'!$A:$K,7,0)),
IF(VLOOKUP($A9&amp;"|"&amp;T$2,'Mérkőzések | eredmények'!$B:$K,6,0)="","",VLOOKUP($A9&amp;"|"&amp;T$2,'Mérkőzések | eredmények'!$B:$K,6,0))),"")</f>
        <v/>
      </c>
      <c r="Y9" s="17">
        <f>IF(cs_5&lt;&gt;"",5,"")</f>
        <v>5</v>
      </c>
      <c r="Z9" t="str">
        <f>IF(Y9="","",_xlfn.XLOOKUP(LARGE('Csapatok'!F:F,5),'Csapatok'!F:F,'Csapatok'!A:A))</f>
        <v>Anico Készházak Egri Squash Se</v>
      </c>
      <c r="AA9" s="17">
        <f>IF(Y9="","",_xlfn.XLOOKUP(Z9,'Csapatok'!A:A,'Csapatok'!B:B))</f>
        <v>6</v>
      </c>
    </row>
    <row r="10" spans="1:27" ht="17.25" customHeight="1" x14ac:dyDescent="0.25">
      <c r="A10" s="76"/>
      <c r="B10" s="20">
        <f>IFERROR(IFERROR(
IF(VLOOKUP($A9&amp;"|"&amp;B$2,'Mérkőzések | eredmények'!$A:$K,8,0)="","",VLOOKUP($A9&amp;"|"&amp;B$2,'Mérkőzések | eredmények'!$A:$K,8,0)),
IF(VLOOKUP($A9&amp;"|"&amp;B$2,'Mérkőzések | eredmények'!$B:$K,7,0)="","",VLOOKUP($A9&amp;"|"&amp;B$2,'Mérkőzések | eredmények'!$B:$K,7,0))),"")</f>
        <v>12</v>
      </c>
      <c r="C10" s="21">
        <f>IFERROR(IFERROR(
IF(VLOOKUP($A9&amp;"|"&amp;B$2,'Mérkőzések | eredmények'!$A:$K,9,0)="","",VLOOKUP($A9&amp;"|"&amp;B$2,'Mérkőzések | eredmények'!$A:$K,9,0)),
IF(VLOOKUP($A9&amp;"|"&amp;B$2,'Mérkőzések | eredmények'!$B:$K,8,0)="","",VLOOKUP($A9&amp;"|"&amp;B$2,'Mérkőzések | eredmények'!$B:$K,8,0))),"")</f>
        <v>2</v>
      </c>
      <c r="D10" s="20" t="str">
        <f>IFERROR(IFERROR(
IF(VLOOKUP($A9&amp;"|"&amp;D$2,'Mérkőzések | eredmények'!$A:$K,8,0)="","",VLOOKUP($A9&amp;"|"&amp;D$2,'Mérkőzések | eredmények'!$A:$K,8,0)),
IF(VLOOKUP($A9&amp;"|"&amp;D$2,'Mérkőzések | eredmények'!$B:$K,7,0)="","",VLOOKUP($A9&amp;"|"&amp;D$2,'Mérkőzések | eredmények'!$B:$K,7,0))),"")</f>
        <v/>
      </c>
      <c r="E10" s="21" t="str">
        <f>IFERROR(IFERROR(
IF(VLOOKUP($A9&amp;"|"&amp;D$2,'Mérkőzések | eredmények'!$A:$K,9,0)="","",VLOOKUP($A9&amp;"|"&amp;D$2,'Mérkőzések | eredmények'!$A:$K,9,0)),
IF(VLOOKUP($A9&amp;"|"&amp;D$2,'Mérkőzések | eredmények'!$B:$K,8,0)="","",VLOOKUP($A9&amp;"|"&amp;D$2,'Mérkőzések | eredmények'!$B:$K,8,0))),"")</f>
        <v/>
      </c>
      <c r="F10" s="20">
        <f>IFERROR(IFERROR(
IF(VLOOKUP($A9&amp;"|"&amp;F$2,'Mérkőzések | eredmények'!$A:$K,8,0)="","",VLOOKUP($A9&amp;"|"&amp;F$2,'Mérkőzések | eredmények'!$A:$K,8,0)),
IF(VLOOKUP($A9&amp;"|"&amp;F$2,'Mérkőzések | eredmények'!$B:$K,7,0)="","",VLOOKUP($A9&amp;"|"&amp;F$2,'Mérkőzések | eredmények'!$B:$K,7,0))),"")</f>
        <v>9</v>
      </c>
      <c r="G10" s="21">
        <f>IFERROR(IFERROR(
IF(VLOOKUP($A9&amp;"|"&amp;F$2,'Mérkőzések | eredmények'!$A:$K,9,0)="","",VLOOKUP($A9&amp;"|"&amp;F$2,'Mérkőzések | eredmények'!$A:$K,9,0)),
IF(VLOOKUP($A9&amp;"|"&amp;F$2,'Mérkőzések | eredmények'!$B:$K,8,0)="","",VLOOKUP($A9&amp;"|"&amp;F$2,'Mérkőzések | eredmények'!$B:$K,8,0))),"")</f>
        <v>6</v>
      </c>
      <c r="H10" s="2"/>
      <c r="I10" s="2"/>
      <c r="J10" s="22" t="str">
        <f>IFERROR(IFERROR(
IF(VLOOKUP($A9&amp;"|"&amp;J$2,'Mérkőzések | eredmények'!$A:$K,8,0)="","",VLOOKUP($A9&amp;"|"&amp;J$2,'Mérkőzések | eredmények'!$A:$K,8,0)),
IF(VLOOKUP($A9&amp;"|"&amp;J$2,'Mérkőzések | eredmények'!$B:$K,7,0)="","",VLOOKUP($A9&amp;"|"&amp;J$2,'Mérkőzések | eredmények'!$B:$K,7,0))),"")</f>
        <v/>
      </c>
      <c r="K10" s="23" t="str">
        <f>IFERROR(IFERROR(
IF(VLOOKUP($A9&amp;"|"&amp;J$2,'Mérkőzések | eredmények'!$A:$K,9,0)="","",VLOOKUP($A9&amp;"|"&amp;J$2,'Mérkőzések | eredmények'!$A:$K,9,0)),
IF(VLOOKUP($A9&amp;"|"&amp;J$2,'Mérkőzések | eredmények'!$B:$K,8,0)="","",VLOOKUP($A9&amp;"|"&amp;J$2,'Mérkőzések | eredmények'!$B:$K,8,0))),"")</f>
        <v/>
      </c>
      <c r="L10" s="20" t="str">
        <f>IFERROR(IFERROR(
IF(VLOOKUP($A9&amp;"|"&amp;L$2,'Mérkőzések | eredmények'!$A:$K,8,0)="","",VLOOKUP($A9&amp;"|"&amp;L$2,'Mérkőzések | eredmények'!$A:$K,8,0)),
IF(VLOOKUP($A9&amp;"|"&amp;L$2,'Mérkőzések | eredmények'!$B:$K,7,0)="","",VLOOKUP($A9&amp;"|"&amp;L$2,'Mérkőzések | eredmények'!$B:$K,7,0))),"")</f>
        <v/>
      </c>
      <c r="M10" s="21" t="str">
        <f>IFERROR(IFERROR(
IF(VLOOKUP($A9&amp;"|"&amp;L$2,'Mérkőzések | eredmények'!$A:$K,9,0)="","",VLOOKUP($A9&amp;"|"&amp;L$2,'Mérkőzések | eredmények'!$A:$K,9,0)),
IF(VLOOKUP($A9&amp;"|"&amp;L$2,'Mérkőzések | eredmények'!$B:$K,8,0)="","",VLOOKUP($A9&amp;"|"&amp;L$2,'Mérkőzések | eredmények'!$B:$K,8,0))),"")</f>
        <v/>
      </c>
      <c r="N10" s="20">
        <f>IFERROR(IFERROR(
IF(VLOOKUP($A9&amp;"|"&amp;N$2,'Mérkőzések | eredmények'!$A:$K,8,0)="","",VLOOKUP($A9&amp;"|"&amp;N$2,'Mérkőzések | eredmények'!$A:$K,8,0)),
IF(VLOOKUP($A9&amp;"|"&amp;N$2,'Mérkőzések | eredmények'!$B:$K,7,0)="","",VLOOKUP($A9&amp;"|"&amp;N$2,'Mérkőzések | eredmények'!$B:$K,7,0))),"")</f>
        <v>0</v>
      </c>
      <c r="O10" s="21">
        <f>IFERROR(IFERROR(
IF(VLOOKUP($A9&amp;"|"&amp;N$2,'Mérkőzések | eredmények'!$A:$K,9,0)="","",VLOOKUP($A9&amp;"|"&amp;N$2,'Mérkőzések | eredmények'!$A:$K,9,0)),
IF(VLOOKUP($A9&amp;"|"&amp;N$2,'Mérkőzések | eredmények'!$B:$K,8,0)="","",VLOOKUP($A9&amp;"|"&amp;N$2,'Mérkőzések | eredmények'!$B:$K,8,0))),"")</f>
        <v>12</v>
      </c>
      <c r="P10" s="22" t="str">
        <f>IFERROR(IFERROR(
IF(VLOOKUP($A9&amp;"|"&amp;P$2,'Mérkőzések | eredmények'!$A:$K,8,0)="","",VLOOKUP($A9&amp;"|"&amp;P$2,'Mérkőzések | eredmények'!$A:$K,8,0)),
IF(VLOOKUP($A9&amp;"|"&amp;P$2,'Mérkőzések | eredmények'!$B:$K,7,0)="","",VLOOKUP($A9&amp;"|"&amp;P$2,'Mérkőzések | eredmények'!$B:$K,7,0))),"")</f>
        <v/>
      </c>
      <c r="Q10" s="23" t="str">
        <f>IFERROR(IFERROR(
IF(VLOOKUP($A9&amp;"|"&amp;P$2,'Mérkőzések | eredmények'!$A:$K,9,0)="","",VLOOKUP($A9&amp;"|"&amp;P$2,'Mérkőzések | eredmények'!$A:$K,9,0)),
IF(VLOOKUP($A9&amp;"|"&amp;P$2,'Mérkőzések | eredmények'!$B:$K,8,0)="","",VLOOKUP($A9&amp;"|"&amp;P$2,'Mérkőzések | eredmények'!$B:$K,8,0))),"")</f>
        <v/>
      </c>
      <c r="R10" s="22" t="str">
        <f>IFERROR(IFERROR(
IF(VLOOKUP($A9&amp;"|"&amp;R$2,'Mérkőzések | eredmények'!$A:$K,8,0)="","",VLOOKUP($A9&amp;"|"&amp;R$2,'Mérkőzések | eredmények'!$A:$K,8,0)),
IF(VLOOKUP($A9&amp;"|"&amp;R$2,'Mérkőzések | eredmények'!$B:$K,7,0)="","",VLOOKUP($A9&amp;"|"&amp;R$2,'Mérkőzések | eredmények'!$B:$K,7,0))),"")</f>
        <v/>
      </c>
      <c r="S10" s="23" t="str">
        <f>IFERROR(IFERROR(
IF(VLOOKUP($A9&amp;"|"&amp;R$2,'Mérkőzések | eredmények'!$A:$K,9,0)="","",VLOOKUP($A9&amp;"|"&amp;R$2,'Mérkőzések | eredmények'!$A:$K,9,0)),
IF(VLOOKUP($A9&amp;"|"&amp;R$2,'Mérkőzések | eredmények'!$B:$K,8,0)="","",VLOOKUP($A9&amp;"|"&amp;R$2,'Mérkőzések | eredmények'!$B:$K,8,0))),"")</f>
        <v/>
      </c>
      <c r="T10" s="20" t="str">
        <f>IFERROR(IFERROR(
IF(VLOOKUP($A9&amp;"|"&amp;T$2,'Mérkőzések | eredmények'!$A:$K,8,0)="","",VLOOKUP($A9&amp;"|"&amp;T$2,'Mérkőzések | eredmények'!$A:$K,8,0)),
IF(VLOOKUP($A9&amp;"|"&amp;T$2,'Mérkőzések | eredmények'!$B:$K,7,0)="","",VLOOKUP($A9&amp;"|"&amp;T$2,'Mérkőzések | eredmények'!$B:$K,7,0))),"")</f>
        <v/>
      </c>
      <c r="U10" s="24" t="str">
        <f>IFERROR(IFERROR(
IF(VLOOKUP($A9&amp;"|"&amp;T$2,'Mérkőzések | eredmények'!$A:$K,9,0)="","",VLOOKUP($A9&amp;"|"&amp;T$2,'Mérkőzések | eredmények'!$A:$K,9,0)),
IF(VLOOKUP($A9&amp;"|"&amp;T$2,'Mérkőzések | eredmények'!$B:$K,8,0)="","",VLOOKUP($A9&amp;"|"&amp;T$2,'Mérkőzések | eredmények'!$B:$K,8,0))),"")</f>
        <v/>
      </c>
      <c r="Y10" s="17">
        <f>IF(cs_6&lt;&gt;"",6,"")</f>
        <v>6</v>
      </c>
      <c r="Z10" t="str">
        <f>IF(Y10="","",_xlfn.XLOOKUP(LARGE('Csapatok'!F:F,6),'Csapatok'!F:F,'Csapatok'!A:A))</f>
        <v>Golden Ball SE</v>
      </c>
      <c r="AA10" s="17">
        <f>IF(Y10="","",_xlfn.XLOOKUP(Z10,'Csapatok'!A:A,'Csapatok'!B:B))</f>
        <v>3</v>
      </c>
    </row>
    <row r="11" spans="1:27" ht="17.25" customHeight="1" x14ac:dyDescent="0.25">
      <c r="A11" s="70" t="str">
        <f>IF(cs_5="","",cs_5)</f>
        <v>Gekko SE</v>
      </c>
      <c r="B11" s="3" t="str">
        <f>IFERROR(IFERROR(
IF(VLOOKUP($A11&amp;"|"&amp;B$2,'Mérkőzések | eredmények'!$A:$K,6,0)="","",VLOOKUP($A11&amp;"|"&amp;B$2,'Mérkőzések | eredmények'!$A:$K,6,0)),
IF(VLOOKUP($A11&amp;"|"&amp;B$2,'Mérkőzések | eredmények'!$B:$K,5,0)="","",VLOOKUP($A11&amp;"|"&amp;B$2,'Mérkőzések | eredmények'!$B:$K,5,0))),"")</f>
        <v/>
      </c>
      <c r="C11" s="4" t="str">
        <f>IFERROR(IFERROR(
IF(VLOOKUP($A11&amp;"|"&amp;B$2,'Mérkőzések | eredmények'!$A:$K,7,0)="","",VLOOKUP($A11&amp;"|"&amp;B$2,'Mérkőzések | eredmények'!$A:$K,7,0)),
IF(VLOOKUP($A11&amp;"|"&amp;B$2,'Mérkőzések | eredmények'!$B:$K,6,0)="","",VLOOKUP($A11&amp;"|"&amp;B$2,'Mérkőzések | eredmények'!$B:$K,6,0))),"")</f>
        <v/>
      </c>
      <c r="D11" s="3" t="str">
        <f>IFERROR(IFERROR(
IF(VLOOKUP($A11&amp;"|"&amp;D$2,'Mérkőzések | eredmények'!$A:$K,6,0)="","",VLOOKUP($A11&amp;"|"&amp;D$2,'Mérkőzések | eredmények'!$A:$K,6,0)),
IF(VLOOKUP($A11&amp;"|"&amp;D$2,'Mérkőzések | eredmények'!$B:$K,5,0)="","",VLOOKUP($A11&amp;"|"&amp;D$2,'Mérkőzések | eredmények'!$B:$K,5,0))),"")</f>
        <v/>
      </c>
      <c r="E11" s="4" t="str">
        <f>IFERROR(IFERROR(
IF(VLOOKUP($A11&amp;"|"&amp;D$2,'Mérkőzések | eredmények'!$A:$K,7,0)="","",VLOOKUP($A11&amp;"|"&amp;D$2,'Mérkőzések | eredmények'!$A:$K,7,0)),
IF(VLOOKUP($A11&amp;"|"&amp;D$2,'Mérkőzések | eredmények'!$B:$K,6,0)="","",VLOOKUP($A11&amp;"|"&amp;D$2,'Mérkőzések | eredmények'!$B:$K,6,0))),"")</f>
        <v/>
      </c>
      <c r="F11" s="3" t="str">
        <f>IFERROR(IFERROR(
IF(VLOOKUP($A11&amp;"|"&amp;F$2,'Mérkőzések | eredmények'!$A:$K,6,0)="","",VLOOKUP($A11&amp;"|"&amp;F$2,'Mérkőzések | eredmények'!$A:$K,6,0)),
IF(VLOOKUP($A11&amp;"|"&amp;F$2,'Mérkőzések | eredmények'!$B:$K,5,0)="","",VLOOKUP($A11&amp;"|"&amp;F$2,'Mérkőzések | eredmények'!$B:$K,5,0))),"")</f>
        <v/>
      </c>
      <c r="G11" s="4" t="str">
        <f>IFERROR(IFERROR(
IF(VLOOKUP($A11&amp;"|"&amp;F$2,'Mérkőzések | eredmények'!$A:$K,7,0)="","",VLOOKUP($A11&amp;"|"&amp;F$2,'Mérkőzések | eredmények'!$A:$K,7,0)),
IF(VLOOKUP($A11&amp;"|"&amp;F$2,'Mérkőzések | eredmények'!$B:$K,6,0)="","",VLOOKUP($A11&amp;"|"&amp;F$2,'Mérkőzések | eredmények'!$B:$K,6,0))),"")</f>
        <v/>
      </c>
      <c r="H11" s="3" t="str">
        <f>IFERROR(IFERROR(
IF(VLOOKUP($A11&amp;"|"&amp;H$2,'Mérkőzések | eredmények'!$A:$K,6,0)="","",VLOOKUP($A11&amp;"|"&amp;H$2,'Mérkőzések | eredmények'!$A:$K,6,0)),
IF(VLOOKUP($A11&amp;"|"&amp;H$2,'Mérkőzések | eredmények'!$B:$K,5,0)="","",VLOOKUP($A11&amp;"|"&amp;H$2,'Mérkőzések | eredmények'!$B:$K,5,0))),"")</f>
        <v/>
      </c>
      <c r="I11" s="4" t="str">
        <f>IFERROR(IFERROR(
IF(VLOOKUP($A11&amp;"|"&amp;H$2,'Mérkőzések | eredmények'!$A:$K,7,0)="","",VLOOKUP($A11&amp;"|"&amp;H$2,'Mérkőzések | eredmények'!$A:$K,7,0)),
IF(VLOOKUP($A11&amp;"|"&amp;H$2,'Mérkőzések | eredmények'!$B:$K,6,0)="","",VLOOKUP($A11&amp;"|"&amp;H$2,'Mérkőzések | eredmények'!$B:$K,6,0))),"")</f>
        <v/>
      </c>
      <c r="J11" s="2"/>
      <c r="K11" s="2"/>
      <c r="L11" s="3">
        <f>IFERROR(IFERROR(
IF(VLOOKUP($A11&amp;"|"&amp;L$2,'Mérkőzések | eredmények'!$A:$K,6,0)="","",VLOOKUP($A11&amp;"|"&amp;L$2,'Mérkőzések | eredmények'!$A:$K,6,0)),
IF(VLOOKUP($A11&amp;"|"&amp;L$2,'Mérkőzések | eredmények'!$B:$K,5,0)="","",VLOOKUP($A11&amp;"|"&amp;L$2,'Mérkőzések | eredmények'!$B:$K,5,0))),"")</f>
        <v>0</v>
      </c>
      <c r="M11" s="4">
        <f>IFERROR(IFERROR(
IF(VLOOKUP($A11&amp;"|"&amp;L$2,'Mérkőzések | eredmények'!$A:$K,7,0)="","",VLOOKUP($A11&amp;"|"&amp;L$2,'Mérkőzések | eredmények'!$A:$K,7,0)),
IF(VLOOKUP($A11&amp;"|"&amp;L$2,'Mérkőzések | eredmények'!$B:$K,6,0)="","",VLOOKUP($A11&amp;"|"&amp;L$2,'Mérkőzések | eredmények'!$B:$K,6,0))),"")</f>
        <v>4</v>
      </c>
      <c r="N11" s="18">
        <f>IFERROR(IFERROR(
IF(VLOOKUP($A11&amp;"|"&amp;N$2,'Mérkőzések | eredmények'!$A:$K,6,0)="","",VLOOKUP($A11&amp;"|"&amp;N$2,'Mérkőzések | eredmények'!$A:$K,6,0)),
IF(VLOOKUP($A11&amp;"|"&amp;N$2,'Mérkőzések | eredmények'!$B:$K,5,0)="","",VLOOKUP($A11&amp;"|"&amp;N$2,'Mérkőzések | eredmények'!$B:$K,5,0))),"")</f>
        <v>0</v>
      </c>
      <c r="O11" s="19">
        <f>IFERROR(IFERROR(
IF(VLOOKUP($A11&amp;"|"&amp;N$2,'Mérkőzések | eredmények'!$A:$K,7,0)="","",VLOOKUP($A11&amp;"|"&amp;N$2,'Mérkőzések | eredmények'!$A:$K,7,0)),
IF(VLOOKUP($A11&amp;"|"&amp;N$2,'Mérkőzések | eredmények'!$B:$K,6,0)="","",VLOOKUP($A11&amp;"|"&amp;N$2,'Mérkőzések | eredmények'!$B:$K,6,0))),"")</f>
        <v>4</v>
      </c>
      <c r="P11" s="3" t="str">
        <f>IFERROR(IFERROR(
IF(VLOOKUP($A11&amp;"|"&amp;P$2,'Mérkőzések | eredmények'!$A:$K,6,0)="","",VLOOKUP($A11&amp;"|"&amp;P$2,'Mérkőzések | eredmények'!$A:$K,6,0)),
IF(VLOOKUP($A11&amp;"|"&amp;P$2,'Mérkőzések | eredmények'!$B:$K,5,0)="","",VLOOKUP($A11&amp;"|"&amp;P$2,'Mérkőzések | eredmények'!$B:$K,5,0))),"")</f>
        <v/>
      </c>
      <c r="Q11" s="4" t="str">
        <f>IFERROR(IFERROR(
IF(VLOOKUP($A11&amp;"|"&amp;P$2,'Mérkőzések | eredmények'!$A:$K,7,0)="","",VLOOKUP($A11&amp;"|"&amp;P$2,'Mérkőzések | eredmények'!$A:$K,7,0)),
IF(VLOOKUP($A11&amp;"|"&amp;P$2,'Mérkőzések | eredmények'!$B:$K,6,0)="","",VLOOKUP($A11&amp;"|"&amp;P$2,'Mérkőzések | eredmények'!$B:$K,6,0))),"")</f>
        <v/>
      </c>
      <c r="R11" s="18" t="str">
        <f>IFERROR(IFERROR(
IF(VLOOKUP($A11&amp;"|"&amp;R$2,'Mérkőzések | eredmények'!$A:$K,6,0)="","",VLOOKUP($A11&amp;"|"&amp;R$2,'Mérkőzések | eredmények'!$A:$K,6,0)),
IF(VLOOKUP($A11&amp;"|"&amp;R$2,'Mérkőzések | eredmények'!$B:$K,5,0)="","",VLOOKUP($A11&amp;"|"&amp;R$2,'Mérkőzések | eredmények'!$B:$K,5,0))),"")</f>
        <v/>
      </c>
      <c r="S11" s="19" t="str">
        <f>IFERROR(IFERROR(
IF(VLOOKUP($A11&amp;"|"&amp;R$2,'Mérkőzések | eredmények'!$A:$K,7,0)="","",VLOOKUP($A11&amp;"|"&amp;R$2,'Mérkőzések | eredmények'!$A:$K,7,0)),
IF(VLOOKUP($A11&amp;"|"&amp;R$2,'Mérkőzések | eredmények'!$B:$K,6,0)="","",VLOOKUP($A11&amp;"|"&amp;R$2,'Mérkőzések | eredmények'!$B:$K,6,0))),"")</f>
        <v/>
      </c>
      <c r="T11" s="3" t="str">
        <f>IFERROR(IFERROR(
IF(VLOOKUP($A11&amp;"|"&amp;T$2,'Mérkőzések | eredmények'!$A:$K,6,0)="","",VLOOKUP($A11&amp;"|"&amp;T$2,'Mérkőzések | eredmények'!$A:$K,6,0)),
IF(VLOOKUP($A11&amp;"|"&amp;T$2,'Mérkőzések | eredmények'!$B:$K,5,0)="","",VLOOKUP($A11&amp;"|"&amp;T$2,'Mérkőzések | eredmények'!$B:$K,5,0))),"")</f>
        <v/>
      </c>
      <c r="U11" s="5" t="str">
        <f>IFERROR(IFERROR(
IF(VLOOKUP($A11&amp;"|"&amp;T$2,'Mérkőzések | eredmények'!$A:$K,7,0)="","",VLOOKUP($A11&amp;"|"&amp;T$2,'Mérkőzések | eredmények'!$A:$K,7,0)),
IF(VLOOKUP($A11&amp;"|"&amp;T$2,'Mérkőzések | eredmények'!$B:$K,6,0)="","",VLOOKUP($A11&amp;"|"&amp;T$2,'Mérkőzések | eredmények'!$B:$K,6,0))),"")</f>
        <v/>
      </c>
      <c r="Y11" s="17">
        <f>IF(cs_7&lt;&gt;"",7,"")</f>
        <v>7</v>
      </c>
      <c r="Z11" t="str">
        <f>IF(Y11="","",_xlfn.XLOOKUP(LARGE('Csapatok'!F:F,7),'Csapatok'!F:F,'Csapatok'!A:A))</f>
        <v xml:space="preserve">PSA-ÖNTÖDE SE I. </v>
      </c>
      <c r="AA11" s="17">
        <f>IF(Y11="","",_xlfn.XLOOKUP(Z11,'Csapatok'!A:A,'Csapatok'!B:B))</f>
        <v>0</v>
      </c>
    </row>
    <row r="12" spans="1:27" ht="17.25" customHeight="1" x14ac:dyDescent="0.25">
      <c r="A12" s="71"/>
      <c r="B12" s="20" t="str">
        <f>IFERROR(IFERROR(
IF(VLOOKUP($A11&amp;"|"&amp;B$2,'Mérkőzések | eredmények'!$A:$K,8,0)="","",VLOOKUP($A11&amp;"|"&amp;B$2,'Mérkőzések | eredmények'!$A:$K,8,0)),
IF(VLOOKUP($A11&amp;"|"&amp;B$2,'Mérkőzések | eredmények'!$B:$K,7,0)="","",VLOOKUP($A11&amp;"|"&amp;B$2,'Mérkőzések | eredmények'!$B:$K,7,0))),"")</f>
        <v/>
      </c>
      <c r="C12" s="21" t="str">
        <f>IFERROR(IFERROR(
IF(VLOOKUP($A11&amp;"|"&amp;B$2,'Mérkőzések | eredmények'!$A:$K,9,0)="","",VLOOKUP($A11&amp;"|"&amp;B$2,'Mérkőzések | eredmények'!$A:$K,9,0)),
IF(VLOOKUP($A11&amp;"|"&amp;B$2,'Mérkőzések | eredmények'!$B:$K,8,0)="","",VLOOKUP($A11&amp;"|"&amp;B$2,'Mérkőzések | eredmények'!$B:$K,8,0))),"")</f>
        <v/>
      </c>
      <c r="D12" s="20" t="str">
        <f>IFERROR(IFERROR(
IF(VLOOKUP($A11&amp;"|"&amp;D$2,'Mérkőzések | eredmények'!$A:$K,8,0)="","",VLOOKUP($A11&amp;"|"&amp;D$2,'Mérkőzések | eredmények'!$A:$K,8,0)),
IF(VLOOKUP($A11&amp;"|"&amp;D$2,'Mérkőzések | eredmények'!$B:$K,7,0)="","",VLOOKUP($A11&amp;"|"&amp;D$2,'Mérkőzések | eredmények'!$B:$K,7,0))),"")</f>
        <v/>
      </c>
      <c r="E12" s="21" t="str">
        <f>IFERROR(IFERROR(
IF(VLOOKUP($A11&amp;"|"&amp;D$2,'Mérkőzések | eredmények'!$A:$K,9,0)="","",VLOOKUP($A11&amp;"|"&amp;D$2,'Mérkőzések | eredmények'!$A:$K,9,0)),
IF(VLOOKUP($A11&amp;"|"&amp;D$2,'Mérkőzések | eredmények'!$B:$K,8,0)="","",VLOOKUP($A11&amp;"|"&amp;D$2,'Mérkőzések | eredmények'!$B:$K,8,0))),"")</f>
        <v/>
      </c>
      <c r="F12" s="22" t="str">
        <f>IFERROR(IFERROR(
IF(VLOOKUP($A11&amp;"|"&amp;F$2,'Mérkőzések | eredmények'!$A:$K,8,0)="","",VLOOKUP($A11&amp;"|"&amp;F$2,'Mérkőzések | eredmények'!$A:$K,8,0)),
IF(VLOOKUP($A11&amp;"|"&amp;F$2,'Mérkőzések | eredmények'!$B:$K,7,0)="","",VLOOKUP($A11&amp;"|"&amp;F$2,'Mérkőzések | eredmények'!$B:$K,7,0))),"")</f>
        <v/>
      </c>
      <c r="G12" s="23" t="str">
        <f>IFERROR(IFERROR(
IF(VLOOKUP($A11&amp;"|"&amp;F$2,'Mérkőzések | eredmények'!$A:$K,9,0)="","",VLOOKUP($A11&amp;"|"&amp;F$2,'Mérkőzések | eredmények'!$A:$K,9,0)),
IF(VLOOKUP($A11&amp;"|"&amp;F$2,'Mérkőzések | eredmények'!$B:$K,8,0)="","",VLOOKUP($A11&amp;"|"&amp;F$2,'Mérkőzések | eredmények'!$B:$K,8,0))),"")</f>
        <v/>
      </c>
      <c r="H12" s="22" t="str">
        <f>IFERROR(IFERROR(
IF(VLOOKUP($A11&amp;"|"&amp;H$2,'Mérkőzések | eredmények'!$A:$K,8,0)="","",VLOOKUP($A11&amp;"|"&amp;H$2,'Mérkőzések | eredmények'!$A:$K,8,0)),
IF(VLOOKUP($A11&amp;"|"&amp;H$2,'Mérkőzések | eredmények'!$B:$K,7,0)="","",VLOOKUP($A11&amp;"|"&amp;H$2,'Mérkőzések | eredmények'!$B:$K,7,0))),"")</f>
        <v/>
      </c>
      <c r="I12" s="27" t="str">
        <f>IFERROR(IFERROR(
IF(VLOOKUP($A11&amp;"|"&amp;H$2,'Mérkőzések | eredmények'!$A:$K,9,0)="","",VLOOKUP($A11&amp;"|"&amp;H$2,'Mérkőzések | eredmények'!$A:$K,9,0)),
IF(VLOOKUP($A11&amp;"|"&amp;H$2,'Mérkőzések | eredmények'!$B:$K,8,0)="","",VLOOKUP($A11&amp;"|"&amp;H$2,'Mérkőzések | eredmények'!$B:$K,8,0))),"")</f>
        <v/>
      </c>
      <c r="J12" s="12"/>
      <c r="K12" s="2"/>
      <c r="L12" s="22">
        <f>IFERROR(IFERROR(
IF(VLOOKUP($A11&amp;"|"&amp;L$2,'Mérkőzések | eredmények'!$A:$K,8,0)="","",VLOOKUP($A11&amp;"|"&amp;L$2,'Mérkőzések | eredmények'!$A:$K,8,0)),
IF(VLOOKUP($A11&amp;"|"&amp;L$2,'Mérkőzések | eredmények'!$B:$K,7,0)="","",VLOOKUP($A11&amp;"|"&amp;L$2,'Mérkőzések | eredmények'!$B:$K,7,0))),"")</f>
        <v>5</v>
      </c>
      <c r="M12" s="23">
        <f>IFERROR(IFERROR(
IF(VLOOKUP($A11&amp;"|"&amp;L$2,'Mérkőzések | eredmények'!$A:$K,9,0)="","",VLOOKUP($A11&amp;"|"&amp;L$2,'Mérkőzések | eredmények'!$A:$K,9,0)),
IF(VLOOKUP($A11&amp;"|"&amp;L$2,'Mérkőzések | eredmények'!$B:$K,8,0)="","",VLOOKUP($A11&amp;"|"&amp;L$2,'Mérkőzések | eredmények'!$B:$K,8,0))),"")</f>
        <v>12</v>
      </c>
      <c r="N12" s="20">
        <f>IFERROR(IFERROR(
IF(VLOOKUP($A11&amp;"|"&amp;N$2,'Mérkőzések | eredmények'!$A:$K,8,0)="","",VLOOKUP($A11&amp;"|"&amp;N$2,'Mérkőzések | eredmények'!$A:$K,8,0)),
IF(VLOOKUP($A11&amp;"|"&amp;N$2,'Mérkőzések | eredmények'!$B:$K,7,0)="","",VLOOKUP($A11&amp;"|"&amp;N$2,'Mérkőzések | eredmények'!$B:$K,7,0))),"")</f>
        <v>0</v>
      </c>
      <c r="O12" s="21">
        <f>IFERROR(IFERROR(
IF(VLOOKUP($A11&amp;"|"&amp;N$2,'Mérkőzések | eredmények'!$A:$K,9,0)="","",VLOOKUP($A11&amp;"|"&amp;N$2,'Mérkőzések | eredmények'!$A:$K,9,0)),
IF(VLOOKUP($A11&amp;"|"&amp;N$2,'Mérkőzések | eredmények'!$B:$K,8,0)="","",VLOOKUP($A11&amp;"|"&amp;N$2,'Mérkőzések | eredmények'!$B:$K,8,0))),"")</f>
        <v>11</v>
      </c>
      <c r="P12" s="20" t="str">
        <f>IFERROR(IFERROR(
IF(VLOOKUP($A11&amp;"|"&amp;P$2,'Mérkőzések | eredmények'!$A:$K,8,0)="","",VLOOKUP($A11&amp;"|"&amp;P$2,'Mérkőzések | eredmények'!$A:$K,8,0)),
IF(VLOOKUP($A11&amp;"|"&amp;P$2,'Mérkőzések | eredmények'!$B:$K,7,0)="","",VLOOKUP($A11&amp;"|"&amp;P$2,'Mérkőzések | eredmények'!$B:$K,7,0))),"")</f>
        <v/>
      </c>
      <c r="Q12" s="21" t="str">
        <f>IFERROR(IFERROR(
IF(VLOOKUP($A11&amp;"|"&amp;P$2,'Mérkőzések | eredmények'!$A:$K,9,0)="","",VLOOKUP($A11&amp;"|"&amp;P$2,'Mérkőzések | eredmények'!$A:$K,9,0)),
IF(VLOOKUP($A11&amp;"|"&amp;P$2,'Mérkőzések | eredmények'!$B:$K,8,0)="","",VLOOKUP($A11&amp;"|"&amp;P$2,'Mérkőzések | eredmények'!$B:$K,8,0))),"")</f>
        <v/>
      </c>
      <c r="R12" s="20" t="str">
        <f>IFERROR(IFERROR(
IF(VLOOKUP($A11&amp;"|"&amp;R$2,'Mérkőzések | eredmények'!$A:$K,8,0)="","",VLOOKUP($A11&amp;"|"&amp;R$2,'Mérkőzések | eredmények'!$A:$K,8,0)),
IF(VLOOKUP($A11&amp;"|"&amp;R$2,'Mérkőzések | eredmények'!$B:$K,7,0)="","",VLOOKUP($A11&amp;"|"&amp;R$2,'Mérkőzések | eredmények'!$B:$K,7,0))),"")</f>
        <v/>
      </c>
      <c r="S12" s="21" t="str">
        <f>IFERROR(IFERROR(
IF(VLOOKUP($A11&amp;"|"&amp;R$2,'Mérkőzések | eredmények'!$A:$K,9,0)="","",VLOOKUP($A11&amp;"|"&amp;R$2,'Mérkőzések | eredmények'!$A:$K,9,0)),
IF(VLOOKUP($A11&amp;"|"&amp;R$2,'Mérkőzések | eredmények'!$B:$K,8,0)="","",VLOOKUP($A11&amp;"|"&amp;R$2,'Mérkőzések | eredmények'!$B:$K,8,0))),"")</f>
        <v/>
      </c>
      <c r="T12" s="22" t="str">
        <f>IFERROR(IFERROR(
IF(VLOOKUP($A11&amp;"|"&amp;T$2,'Mérkőzések | eredmények'!$A:$K,8,0)="","",VLOOKUP($A11&amp;"|"&amp;T$2,'Mérkőzések | eredmények'!$A:$K,8,0)),
IF(VLOOKUP($A11&amp;"|"&amp;T$2,'Mérkőzések | eredmények'!$B:$K,7,0)="","",VLOOKUP($A11&amp;"|"&amp;T$2,'Mérkőzések | eredmények'!$B:$K,7,0))),"")</f>
        <v/>
      </c>
      <c r="U12" s="25" t="str">
        <f>IFERROR(IFERROR(
IF(VLOOKUP($A11&amp;"|"&amp;T$2,'Mérkőzések | eredmények'!$A:$K,9,0)="","",VLOOKUP($A11&amp;"|"&amp;T$2,'Mérkőzések | eredmények'!$A:$K,9,0)),
IF(VLOOKUP($A11&amp;"|"&amp;T$2,'Mérkőzések | eredmények'!$B:$K,8,0)="","",VLOOKUP($A11&amp;"|"&amp;T$2,'Mérkőzések | eredmények'!$B:$K,8,0))),"")</f>
        <v/>
      </c>
      <c r="Y12" s="17">
        <f>IF(cs_8&lt;&gt;"",8,"")</f>
        <v>8</v>
      </c>
      <c r="Z12" t="str">
        <f>IF(Y12="","",_xlfn.XLOOKUP(LARGE('Csapatok'!F:F,8),'Csapatok'!F:F,'Csapatok'!A:A))</f>
        <v>Colosseum-Luxus SE</v>
      </c>
      <c r="AA12" s="17">
        <f>IF(Y12="","",_xlfn.XLOOKUP(Z12,'Csapatok'!A:A,'Csapatok'!B:B))</f>
        <v>0</v>
      </c>
    </row>
    <row r="13" spans="1:27" ht="17.25" customHeight="1" x14ac:dyDescent="0.25">
      <c r="A13" s="75" t="str">
        <f>IF(cs_6="","",cs_6)</f>
        <v>Golden Ball SE</v>
      </c>
      <c r="B13" s="3" t="str">
        <f>IFERROR(IFERROR(
IF(VLOOKUP($A13&amp;"|"&amp;B$2,'Mérkőzések | eredmények'!$A:$K,6,0)="","",VLOOKUP($A13&amp;"|"&amp;B$2,'Mérkőzések | eredmények'!$A:$K,6,0)),
IF(VLOOKUP($A13&amp;"|"&amp;B$2,'Mérkőzések | eredmények'!$B:$K,5,0)="","",VLOOKUP($A13&amp;"|"&amp;B$2,'Mérkőzések | eredmények'!$B:$K,5,0))),"")</f>
        <v/>
      </c>
      <c r="C13" s="4" t="str">
        <f>IFERROR(IFERROR(
IF(VLOOKUP($A13&amp;"|"&amp;B$2,'Mérkőzések | eredmények'!$A:$K,7,0)="","",VLOOKUP($A13&amp;"|"&amp;B$2,'Mérkőzések | eredmények'!$A:$K,7,0)),
IF(VLOOKUP($A13&amp;"|"&amp;B$2,'Mérkőzések | eredmények'!$B:$K,6,0)="","",VLOOKUP($A13&amp;"|"&amp;B$2,'Mérkőzések | eredmények'!$B:$K,6,0))),"")</f>
        <v/>
      </c>
      <c r="D13" s="8">
        <f>IFERROR(IFERROR(
IF(VLOOKUP($A13&amp;"|"&amp;D$2,'Mérkőzések | eredmények'!$A:$K,6,0)="","",VLOOKUP($A13&amp;"|"&amp;D$2,'Mérkőzések | eredmények'!$A:$K,6,0)),
IF(VLOOKUP($A13&amp;"|"&amp;D$2,'Mérkőzések | eredmények'!$B:$K,5,0)="","",VLOOKUP($A13&amp;"|"&amp;D$2,'Mérkőzések | eredmények'!$B:$K,5,0))),"")</f>
        <v>4</v>
      </c>
      <c r="E13" s="4">
        <f>IFERROR(IFERROR(
IF(VLOOKUP($A13&amp;"|"&amp;D$2,'Mérkőzések | eredmények'!$A:$K,7,0)="","",VLOOKUP($A13&amp;"|"&amp;D$2,'Mérkőzések | eredmények'!$A:$K,7,0)),
IF(VLOOKUP($A13&amp;"|"&amp;D$2,'Mérkőzések | eredmények'!$B:$K,6,0)="","",VLOOKUP($A13&amp;"|"&amp;D$2,'Mérkőzések | eredmények'!$B:$K,6,0))),"")</f>
        <v>0</v>
      </c>
      <c r="F13" s="3" t="str">
        <f>IFERROR(IFERROR(
IF(VLOOKUP($A13&amp;"|"&amp;F$2,'Mérkőzések | eredmények'!$A:$K,6,0)="","",VLOOKUP($A13&amp;"|"&amp;F$2,'Mérkőzések | eredmények'!$A:$K,6,0)),
IF(VLOOKUP($A13&amp;"|"&amp;F$2,'Mérkőzések | eredmények'!$B:$K,5,0)="","",VLOOKUP($A13&amp;"|"&amp;F$2,'Mérkőzések | eredmények'!$B:$K,5,0))),"")</f>
        <v/>
      </c>
      <c r="G13" s="4" t="str">
        <f>IFERROR(IFERROR(
IF(VLOOKUP($A13&amp;"|"&amp;F$2,'Mérkőzések | eredmények'!$A:$K,7,0)="","",VLOOKUP($A13&amp;"|"&amp;F$2,'Mérkőzések | eredmények'!$A:$K,7,0)),
IF(VLOOKUP($A13&amp;"|"&amp;F$2,'Mérkőzések | eredmények'!$B:$K,6,0)="","",VLOOKUP($A13&amp;"|"&amp;F$2,'Mérkőzések | eredmények'!$B:$K,6,0))),"")</f>
        <v/>
      </c>
      <c r="H13" s="3" t="str">
        <f>IFERROR(IFERROR(
IF(VLOOKUP($A13&amp;"|"&amp;H$2,'Mérkőzések | eredmények'!$A:$K,6,0)="","",VLOOKUP($A13&amp;"|"&amp;H$2,'Mérkőzések | eredmények'!$A:$K,6,0)),
IF(VLOOKUP($A13&amp;"|"&amp;H$2,'Mérkőzések | eredmények'!$B:$K,5,0)="","",VLOOKUP($A13&amp;"|"&amp;H$2,'Mérkőzések | eredmények'!$B:$K,5,0))),"")</f>
        <v/>
      </c>
      <c r="I13" s="4" t="str">
        <f>IFERROR(IFERROR(
IF(VLOOKUP($A13&amp;"|"&amp;H$2,'Mérkőzések | eredmények'!$A:$K,7,0)="","",VLOOKUP($A13&amp;"|"&amp;H$2,'Mérkőzések | eredmények'!$A:$K,7,0)),
IF(VLOOKUP($A13&amp;"|"&amp;H$2,'Mérkőzések | eredmények'!$B:$K,6,0)="","",VLOOKUP($A13&amp;"|"&amp;H$2,'Mérkőzések | eredmények'!$B:$K,6,0))),"")</f>
        <v/>
      </c>
      <c r="J13" s="3">
        <f>IFERROR(IFERROR(
IF(VLOOKUP($A13&amp;"|"&amp;J$2,'Mérkőzések | eredmények'!$A:$K,6,0)="","",VLOOKUP($A13&amp;"|"&amp;J$2,'Mérkőzések | eredmények'!$A:$K,6,0)),
IF(VLOOKUP($A13&amp;"|"&amp;J$2,'Mérkőzések | eredmények'!$B:$K,5,0)="","",VLOOKUP($A13&amp;"|"&amp;J$2,'Mérkőzések | eredmények'!$B:$K,5,0))),"")</f>
        <v>0</v>
      </c>
      <c r="K13" s="4">
        <f>IFERROR(IFERROR(
IF(VLOOKUP($A13&amp;"|"&amp;J$2,'Mérkőzések | eredmények'!$A:$K,7,0)="","",VLOOKUP($A13&amp;"|"&amp;J$2,'Mérkőzések | eredmények'!$A:$K,7,0)),
IF(VLOOKUP($A13&amp;"|"&amp;J$2,'Mérkőzések | eredmények'!$B:$K,6,0)="","",VLOOKUP($A13&amp;"|"&amp;J$2,'Mérkőzések | eredmények'!$B:$K,6,0))),"")</f>
        <v>4</v>
      </c>
      <c r="L13" s="2"/>
      <c r="M13" s="2"/>
      <c r="N13" s="18" t="str">
        <f>IFERROR(IFERROR(
IF(VLOOKUP($A13&amp;"|"&amp;N$2,'Mérkőzések | eredmények'!$A:$K,6,0)="","",VLOOKUP($A13&amp;"|"&amp;N$2,'Mérkőzések | eredmények'!$A:$K,6,0)),
IF(VLOOKUP($A13&amp;"|"&amp;N$2,'Mérkőzések | eredmények'!$B:$K,5,0)="","",VLOOKUP($A13&amp;"|"&amp;N$2,'Mérkőzések | eredmények'!$B:$K,5,0))),"")</f>
        <v/>
      </c>
      <c r="O13" s="19" t="str">
        <f>IFERROR(IFERROR(
IF(VLOOKUP($A13&amp;"|"&amp;N$2,'Mérkőzések | eredmények'!$A:$K,7,0)="","",VLOOKUP($A13&amp;"|"&amp;N$2,'Mérkőzések | eredmények'!$A:$K,7,0)),
IF(VLOOKUP($A13&amp;"|"&amp;N$2,'Mérkőzések | eredmények'!$B:$K,6,0)="","",VLOOKUP($A13&amp;"|"&amp;N$2,'Mérkőzések | eredmények'!$B:$K,6,0))),"")</f>
        <v/>
      </c>
      <c r="P13" s="3">
        <f>IFERROR(IFERROR(
IF(VLOOKUP($A13&amp;"|"&amp;P$2,'Mérkőzések | eredmények'!$A:$K,6,0)="","",VLOOKUP($A13&amp;"|"&amp;P$2,'Mérkőzések | eredmények'!$A:$K,6,0)),
IF(VLOOKUP($A13&amp;"|"&amp;P$2,'Mérkőzések | eredmények'!$B:$K,5,0)="","",VLOOKUP($A13&amp;"|"&amp;P$2,'Mérkőzések | eredmények'!$B:$K,5,0))),"")</f>
        <v>0</v>
      </c>
      <c r="Q13" s="4">
        <f>IFERROR(IFERROR(
IF(VLOOKUP($A13&amp;"|"&amp;P$2,'Mérkőzések | eredmények'!$A:$K,7,0)="","",VLOOKUP($A13&amp;"|"&amp;P$2,'Mérkőzések | eredmények'!$A:$K,7,0)),
IF(VLOOKUP($A13&amp;"|"&amp;P$2,'Mérkőzések | eredmények'!$B:$K,6,0)="","",VLOOKUP($A13&amp;"|"&amp;P$2,'Mérkőzések | eredmények'!$B:$K,6,0))),"")</f>
        <v>4</v>
      </c>
      <c r="R13" s="18" t="str">
        <f>IFERROR(IFERROR(
IF(VLOOKUP($A13&amp;"|"&amp;R$2,'Mérkőzések | eredmények'!$A:$K,6,0)="","",VLOOKUP($A13&amp;"|"&amp;R$2,'Mérkőzések | eredmények'!$A:$K,6,0)),
IF(VLOOKUP($A13&amp;"|"&amp;R$2,'Mérkőzések | eredmények'!$B:$K,5,0)="","",VLOOKUP($A13&amp;"|"&amp;R$2,'Mérkőzések | eredmények'!$B:$K,5,0))),"")</f>
        <v/>
      </c>
      <c r="S13" s="19" t="str">
        <f>IFERROR(IFERROR(
IF(VLOOKUP($A13&amp;"|"&amp;R$2,'Mérkőzések | eredmények'!$A:$K,7,0)="","",VLOOKUP($A13&amp;"|"&amp;R$2,'Mérkőzések | eredmények'!$A:$K,7,0)),
IF(VLOOKUP($A13&amp;"|"&amp;R$2,'Mérkőzések | eredmények'!$B:$K,6,0)="","",VLOOKUP($A13&amp;"|"&amp;R$2,'Mérkőzések | eredmények'!$B:$K,6,0))),"")</f>
        <v/>
      </c>
      <c r="T13" s="3" t="str">
        <f>IFERROR(IFERROR(
IF(VLOOKUP($A13&amp;"|"&amp;T$2,'Mérkőzések | eredmények'!$A:$K,6,0)="","",VLOOKUP($A13&amp;"|"&amp;T$2,'Mérkőzések | eredmények'!$A:$K,6,0)),
IF(VLOOKUP($A13&amp;"|"&amp;T$2,'Mérkőzések | eredmények'!$B:$K,5,0)="","",VLOOKUP($A13&amp;"|"&amp;T$2,'Mérkőzések | eredmények'!$B:$K,5,0))),"")</f>
        <v/>
      </c>
      <c r="U13" s="5" t="str">
        <f>IFERROR(IFERROR(
IF(VLOOKUP($A13&amp;"|"&amp;T$2,'Mérkőzések | eredmények'!$A:$K,7,0)="","",VLOOKUP($A13&amp;"|"&amp;T$2,'Mérkőzések | eredmények'!$A:$K,7,0)),
IF(VLOOKUP($A13&amp;"|"&amp;T$2,'Mérkőzések | eredmények'!$B:$K,6,0)="","",VLOOKUP($A13&amp;"|"&amp;T$2,'Mérkőzések | eredmények'!$B:$K,6,0))),"")</f>
        <v/>
      </c>
      <c r="Y13" s="17">
        <f>IF(cs_9&lt;&gt;"",9,"")</f>
        <v>9</v>
      </c>
      <c r="Z13" t="str">
        <f>IF(Y13="","",_xlfn.XLOOKUP(LARGE('Csapatok'!F:F,9),'Csapatok'!F:F,'Csapatok'!A:A))</f>
        <v>Gekko SE</v>
      </c>
      <c r="AA13" s="17">
        <f>IF(Y13="","",_xlfn.XLOOKUP(Z13,'Csapatok'!A:A,'Csapatok'!B:B))</f>
        <v>0</v>
      </c>
    </row>
    <row r="14" spans="1:27" ht="17.25" customHeight="1" x14ac:dyDescent="0.25">
      <c r="A14" s="76"/>
      <c r="B14" s="20" t="str">
        <f>IFERROR(IFERROR(
IF(VLOOKUP($A13&amp;"|"&amp;B$2,'Mérkőzések | eredmények'!$A:$K,8,0)="","",VLOOKUP($A13&amp;"|"&amp;B$2,'Mérkőzések | eredmények'!$A:$K,8,0)),
IF(VLOOKUP($A13&amp;"|"&amp;B$2,'Mérkőzések | eredmények'!$B:$K,7,0)="","",VLOOKUP($A13&amp;"|"&amp;B$2,'Mérkőzések | eredmények'!$B:$K,7,0))),"")</f>
        <v/>
      </c>
      <c r="C14" s="21" t="str">
        <f>IFERROR(IFERROR(
IF(VLOOKUP($A13&amp;"|"&amp;B$2,'Mérkőzések | eredmények'!$A:$K,9,0)="","",VLOOKUP($A13&amp;"|"&amp;B$2,'Mérkőzések | eredmények'!$A:$K,9,0)),
IF(VLOOKUP($A13&amp;"|"&amp;B$2,'Mérkőzések | eredmények'!$B:$K,8,0)="","",VLOOKUP($A13&amp;"|"&amp;B$2,'Mérkőzések | eredmények'!$B:$K,8,0))),"")</f>
        <v/>
      </c>
      <c r="D14" s="28">
        <f>IFERROR(IFERROR(
IF(VLOOKUP($A13&amp;"|"&amp;D$2,'Mérkőzések | eredmények'!$A:$K,8,0)="","",VLOOKUP($A13&amp;"|"&amp;D$2,'Mérkőzések | eredmények'!$A:$K,8,0)),
IF(VLOOKUP($A13&amp;"|"&amp;D$2,'Mérkőzések | eredmények'!$B:$K,7,0)="","",VLOOKUP($A13&amp;"|"&amp;D$2,'Mérkőzések | eredmények'!$B:$K,7,0))),"")</f>
        <v>12</v>
      </c>
      <c r="E14" s="21">
        <f>IFERROR(IFERROR(
IF(VLOOKUP($A13&amp;"|"&amp;D$2,'Mérkőzések | eredmények'!$A:$K,9,0)="","",VLOOKUP($A13&amp;"|"&amp;D$2,'Mérkőzések | eredmények'!$A:$K,9,0)),
IF(VLOOKUP($A13&amp;"|"&amp;D$2,'Mérkőzések | eredmények'!$B:$K,8,0)="","",VLOOKUP($A13&amp;"|"&amp;D$2,'Mérkőzések | eredmények'!$B:$K,8,0))),"")</f>
        <v>0</v>
      </c>
      <c r="F14" s="20" t="str">
        <f>IFERROR(IFERROR(
IF(VLOOKUP($A13&amp;"|"&amp;F$2,'Mérkőzések | eredmények'!$A:$K,8,0)="","",VLOOKUP($A13&amp;"|"&amp;F$2,'Mérkőzések | eredmények'!$A:$K,8,0)),
IF(VLOOKUP($A13&amp;"|"&amp;F$2,'Mérkőzések | eredmények'!$B:$K,7,0)="","",VLOOKUP($A13&amp;"|"&amp;F$2,'Mérkőzések | eredmények'!$B:$K,7,0))),"")</f>
        <v/>
      </c>
      <c r="G14" s="21" t="str">
        <f>IFERROR(IFERROR(
IF(VLOOKUP($A13&amp;"|"&amp;F$2,'Mérkőzések | eredmények'!$A:$K,9,0)="","",VLOOKUP($A13&amp;"|"&amp;F$2,'Mérkőzések | eredmények'!$A:$K,9,0)),
IF(VLOOKUP($A13&amp;"|"&amp;F$2,'Mérkőzések | eredmények'!$B:$K,8,0)="","",VLOOKUP($A13&amp;"|"&amp;F$2,'Mérkőzések | eredmények'!$B:$K,8,0))),"")</f>
        <v/>
      </c>
      <c r="H14" s="20" t="str">
        <f>IFERROR(IFERROR(
IF(VLOOKUP($A13&amp;"|"&amp;H$2,'Mérkőzések | eredmények'!$A:$K,8,0)="","",VLOOKUP($A13&amp;"|"&amp;H$2,'Mérkőzések | eredmények'!$A:$K,8,0)),
IF(VLOOKUP($A13&amp;"|"&amp;H$2,'Mérkőzések | eredmények'!$B:$K,7,0)="","",VLOOKUP($A13&amp;"|"&amp;H$2,'Mérkőzések | eredmények'!$B:$K,7,0))),"")</f>
        <v/>
      </c>
      <c r="I14" s="21" t="str">
        <f>IFERROR(IFERROR(
IF(VLOOKUP($A13&amp;"|"&amp;H$2,'Mérkőzések | eredmények'!$A:$K,9,0)="","",VLOOKUP($A13&amp;"|"&amp;H$2,'Mérkőzések | eredmények'!$A:$K,9,0)),
IF(VLOOKUP($A13&amp;"|"&amp;H$2,'Mérkőzések | eredmények'!$B:$K,8,0)="","",VLOOKUP($A13&amp;"|"&amp;H$2,'Mérkőzések | eredmények'!$B:$K,8,0))),"")</f>
        <v/>
      </c>
      <c r="J14" s="20">
        <f>IFERROR(IFERROR(
IF(VLOOKUP($A13&amp;"|"&amp;J$2,'Mérkőzések | eredmények'!$A:$K,8,0)="","",VLOOKUP($A13&amp;"|"&amp;J$2,'Mérkőzések | eredmények'!$A:$K,8,0)),
IF(VLOOKUP($A13&amp;"|"&amp;J$2,'Mérkőzések | eredmények'!$B:$K,7,0)="","",VLOOKUP($A13&amp;"|"&amp;J$2,'Mérkőzések | eredmények'!$B:$K,7,0))),"")</f>
        <v>5</v>
      </c>
      <c r="K14" s="29">
        <f>IFERROR(IFERROR(
IF(VLOOKUP($A13&amp;"|"&amp;J$2,'Mérkőzések | eredmények'!$A:$K,9,0)="","",VLOOKUP($A13&amp;"|"&amp;J$2,'Mérkőzések | eredmények'!$A:$K,9,0)),
IF(VLOOKUP($A13&amp;"|"&amp;J$2,'Mérkőzések | eredmények'!$B:$K,8,0)="","",VLOOKUP($A13&amp;"|"&amp;J$2,'Mérkőzések | eredmények'!$B:$K,8,0))),"")</f>
        <v>12</v>
      </c>
      <c r="L14" s="12"/>
      <c r="M14" s="2"/>
      <c r="N14" s="20" t="str">
        <f>IFERROR(IFERROR(
IF(VLOOKUP($A13&amp;"|"&amp;N$2,'Mérkőzések | eredmények'!$A:$K,8,0)="","",VLOOKUP($A13&amp;"|"&amp;N$2,'Mérkőzések | eredmények'!$A:$K,8,0)),
IF(VLOOKUP($A13&amp;"|"&amp;N$2,'Mérkőzések | eredmények'!$B:$K,7,0)="","",VLOOKUP($A13&amp;"|"&amp;N$2,'Mérkőzések | eredmények'!$B:$K,7,0))),"")</f>
        <v/>
      </c>
      <c r="O14" s="21" t="str">
        <f>IFERROR(IFERROR(
IF(VLOOKUP($A13&amp;"|"&amp;N$2,'Mérkőzések | eredmények'!$A:$K,9,0)="","",VLOOKUP($A13&amp;"|"&amp;N$2,'Mérkőzések | eredmények'!$A:$K,9,0)),
IF(VLOOKUP($A13&amp;"|"&amp;N$2,'Mérkőzések | eredmények'!$B:$K,8,0)="","",VLOOKUP($A13&amp;"|"&amp;N$2,'Mérkőzések | eredmények'!$B:$K,8,0))),"")</f>
        <v/>
      </c>
      <c r="P14" s="20">
        <f>IFERROR(IFERROR(
IF(VLOOKUP($A13&amp;"|"&amp;P$2,'Mérkőzések | eredmények'!$A:$K,8,0)="","",VLOOKUP($A13&amp;"|"&amp;P$2,'Mérkőzések | eredmények'!$A:$K,8,0)),
IF(VLOOKUP($A13&amp;"|"&amp;P$2,'Mérkőzések | eredmények'!$B:$K,7,0)="","",VLOOKUP($A13&amp;"|"&amp;P$2,'Mérkőzések | eredmények'!$B:$K,7,0))),"")</f>
        <v>2</v>
      </c>
      <c r="Q14" s="21">
        <f>IFERROR(IFERROR(
IF(VLOOKUP($A13&amp;"|"&amp;P$2,'Mérkőzések | eredmények'!$A:$K,9,0)="","",VLOOKUP($A13&amp;"|"&amp;P$2,'Mérkőzések | eredmények'!$A:$K,9,0)),
IF(VLOOKUP($A13&amp;"|"&amp;P$2,'Mérkőzések | eredmények'!$B:$K,8,0)="","",VLOOKUP($A13&amp;"|"&amp;P$2,'Mérkőzések | eredmények'!$B:$K,8,0))),"")</f>
        <v>12</v>
      </c>
      <c r="R14" s="20" t="str">
        <f>IFERROR(IFERROR(
IF(VLOOKUP($A13&amp;"|"&amp;R$2,'Mérkőzések | eredmények'!$A:$K,8,0)="","",VLOOKUP($A13&amp;"|"&amp;R$2,'Mérkőzések | eredmények'!$A:$K,8,0)),
IF(VLOOKUP($A13&amp;"|"&amp;R$2,'Mérkőzések | eredmények'!$B:$K,7,0)="","",VLOOKUP($A13&amp;"|"&amp;R$2,'Mérkőzések | eredmények'!$B:$K,7,0))),"")</f>
        <v/>
      </c>
      <c r="S14" s="21" t="str">
        <f>IFERROR(IFERROR(
IF(VLOOKUP($A13&amp;"|"&amp;R$2,'Mérkőzések | eredmények'!$A:$K,9,0)="","",VLOOKUP($A13&amp;"|"&amp;R$2,'Mérkőzések | eredmények'!$A:$K,9,0)),
IF(VLOOKUP($A13&amp;"|"&amp;R$2,'Mérkőzések | eredmények'!$B:$K,8,0)="","",VLOOKUP($A13&amp;"|"&amp;R$2,'Mérkőzések | eredmények'!$B:$K,8,0))),"")</f>
        <v/>
      </c>
      <c r="T14" s="22" t="str">
        <f>IFERROR(IFERROR(
IF(VLOOKUP($A13&amp;"|"&amp;T$2,'Mérkőzések | eredmények'!$A:$K,8,0)="","",VLOOKUP($A13&amp;"|"&amp;T$2,'Mérkőzések | eredmények'!$A:$K,8,0)),
IF(VLOOKUP($A13&amp;"|"&amp;T$2,'Mérkőzések | eredmények'!$B:$K,7,0)="","",VLOOKUP($A13&amp;"|"&amp;T$2,'Mérkőzések | eredmények'!$B:$K,7,0))),"")</f>
        <v/>
      </c>
      <c r="U14" s="25" t="str">
        <f>IFERROR(IFERROR(
IF(VLOOKUP($A13&amp;"|"&amp;T$2,'Mérkőzések | eredmények'!$A:$K,9,0)="","",VLOOKUP($A13&amp;"|"&amp;T$2,'Mérkőzések | eredmények'!$A:$K,9,0)),
IF(VLOOKUP($A13&amp;"|"&amp;T$2,'Mérkőzések | eredmények'!$B:$K,8,0)="","",VLOOKUP($A13&amp;"|"&amp;T$2,'Mérkőzések | eredmények'!$B:$K,8,0))),"")</f>
        <v/>
      </c>
      <c r="Y14" s="17" t="str">
        <f>IF(cs_10&lt;&gt;"",10,"")</f>
        <v/>
      </c>
      <c r="Z14" t="str">
        <f>IF(Y14="","",_xlfn.XLOOKUP(LARGE('Csapatok'!F:F,10),'Csapatok'!F:F,'Csapatok'!A:A))</f>
        <v/>
      </c>
      <c r="AA14" s="17" t="str">
        <f>IF(Y14="","",_xlfn.XLOOKUP(Z14,'Csapatok'!A:A,'Csapatok'!B:B))</f>
        <v/>
      </c>
    </row>
    <row r="15" spans="1:27" ht="17.25" customHeight="1" x14ac:dyDescent="0.25">
      <c r="A15" s="70" t="str">
        <f>IF(cs_7="","",cs_7)</f>
        <v>Szeged Squash SE</v>
      </c>
      <c r="B15" s="3">
        <f>IFERROR(IFERROR(
IF(VLOOKUP($A15&amp;"|"&amp;B$2,'Mérkőzések | eredmények'!$A:$K,6,0)="","",VLOOKUP($A15&amp;"|"&amp;B$2,'Mérkőzések | eredmények'!$A:$K,6,0)),
IF(VLOOKUP($A15&amp;"|"&amp;B$2,'Mérkőzések | eredmények'!$B:$K,5,0)="","",VLOOKUP($A15&amp;"|"&amp;B$2,'Mérkőzések | eredmények'!$B:$K,5,0))),"")</f>
        <v>4</v>
      </c>
      <c r="C15" s="4">
        <f>IFERROR(IFERROR(
IF(VLOOKUP($A15&amp;"|"&amp;B$2,'Mérkőzések | eredmények'!$A:$K,7,0)="","",VLOOKUP($A15&amp;"|"&amp;B$2,'Mérkőzések | eredmények'!$A:$K,7,0)),
IF(VLOOKUP($A15&amp;"|"&amp;B$2,'Mérkőzések | eredmények'!$B:$K,6,0)="","",VLOOKUP($A15&amp;"|"&amp;B$2,'Mérkőzések | eredmények'!$B:$K,6,0))),"")</f>
        <v>0</v>
      </c>
      <c r="D15" s="3" t="str">
        <f>IFERROR(IFERROR(
IF(VLOOKUP($A15&amp;"|"&amp;D$2,'Mérkőzések | eredmények'!$A:$K,6,0)="","",VLOOKUP($A15&amp;"|"&amp;D$2,'Mérkőzések | eredmények'!$A:$K,6,0)),
IF(VLOOKUP($A15&amp;"|"&amp;D$2,'Mérkőzések | eredmények'!$B:$K,5,0)="","",VLOOKUP($A15&amp;"|"&amp;D$2,'Mérkőzések | eredmények'!$B:$K,5,0))),"")</f>
        <v/>
      </c>
      <c r="E15" s="4" t="str">
        <f>IFERROR(IFERROR(
IF(VLOOKUP($A15&amp;"|"&amp;D$2,'Mérkőzések | eredmények'!$A:$K,7,0)="","",VLOOKUP($A15&amp;"|"&amp;D$2,'Mérkőzések | eredmények'!$A:$K,7,0)),
IF(VLOOKUP($A15&amp;"|"&amp;D$2,'Mérkőzések | eredmények'!$B:$K,6,0)="","",VLOOKUP($A15&amp;"|"&amp;D$2,'Mérkőzések | eredmények'!$B:$K,6,0))),"")</f>
        <v/>
      </c>
      <c r="F15" s="3" t="str">
        <f>IFERROR(IFERROR(
IF(VLOOKUP($A15&amp;"|"&amp;F$2,'Mérkőzések | eredmények'!$A:$K,6,0)="","",VLOOKUP($A15&amp;"|"&amp;F$2,'Mérkőzések | eredmények'!$A:$K,6,0)),
IF(VLOOKUP($A15&amp;"|"&amp;F$2,'Mérkőzések | eredmények'!$B:$K,5,0)="","",VLOOKUP($A15&amp;"|"&amp;F$2,'Mérkőzések | eredmények'!$B:$K,5,0))),"")</f>
        <v/>
      </c>
      <c r="G15" s="4" t="str">
        <f>IFERROR(IFERROR(
IF(VLOOKUP($A15&amp;"|"&amp;F$2,'Mérkőzések | eredmények'!$A:$K,7,0)="","",VLOOKUP($A15&amp;"|"&amp;F$2,'Mérkőzések | eredmények'!$A:$K,7,0)),
IF(VLOOKUP($A15&amp;"|"&amp;F$2,'Mérkőzések | eredmények'!$B:$K,6,0)="","",VLOOKUP($A15&amp;"|"&amp;F$2,'Mérkőzések | eredmények'!$B:$K,6,0))),"")</f>
        <v/>
      </c>
      <c r="H15" s="3">
        <f>IFERROR(IFERROR(
IF(VLOOKUP($A15&amp;"|"&amp;H$2,'Mérkőzések | eredmények'!$A:$K,6,0)="","",VLOOKUP($A15&amp;"|"&amp;H$2,'Mérkőzések | eredmények'!$A:$K,6,0)),
IF(VLOOKUP($A15&amp;"|"&amp;H$2,'Mérkőzések | eredmények'!$B:$K,5,0)="","",VLOOKUP($A15&amp;"|"&amp;H$2,'Mérkőzések | eredmények'!$B:$K,5,0))),"")</f>
        <v>0</v>
      </c>
      <c r="I15" s="4">
        <f>IFERROR(IFERROR(
IF(VLOOKUP($A15&amp;"|"&amp;H$2,'Mérkőzések | eredmények'!$A:$K,7,0)="","",VLOOKUP($A15&amp;"|"&amp;H$2,'Mérkőzések | eredmények'!$A:$K,7,0)),
IF(VLOOKUP($A15&amp;"|"&amp;H$2,'Mérkőzések | eredmények'!$B:$K,6,0)="","",VLOOKUP($A15&amp;"|"&amp;H$2,'Mérkőzések | eredmények'!$B:$K,6,0))),"")</f>
        <v>4</v>
      </c>
      <c r="J15" s="3">
        <f>IFERROR(IFERROR(
IF(VLOOKUP($A15&amp;"|"&amp;J$2,'Mérkőzések | eredmények'!$A:$K,6,0)="","",VLOOKUP($A15&amp;"|"&amp;J$2,'Mérkőzések | eredmények'!$A:$K,6,0)),
IF(VLOOKUP($A15&amp;"|"&amp;J$2,'Mérkőzések | eredmények'!$B:$K,5,0)="","",VLOOKUP($A15&amp;"|"&amp;J$2,'Mérkőzések | eredmények'!$B:$K,5,0))),"")</f>
        <v>0</v>
      </c>
      <c r="K15" s="4">
        <f>IFERROR(IFERROR(
IF(VLOOKUP($A15&amp;"|"&amp;J$2,'Mérkőzések | eredmények'!$A:$K,7,0)="","",VLOOKUP($A15&amp;"|"&amp;J$2,'Mérkőzések | eredmények'!$A:$K,7,0)),
IF(VLOOKUP($A15&amp;"|"&amp;J$2,'Mérkőzések | eredmények'!$B:$K,6,0)="","",VLOOKUP($A15&amp;"|"&amp;J$2,'Mérkőzések | eredmények'!$B:$K,6,0))),"")</f>
        <v>4</v>
      </c>
      <c r="L15" s="3" t="str">
        <f>IFERROR(IFERROR(
IF(VLOOKUP($A15&amp;"|"&amp;L$2,'Mérkőzések | eredmények'!$A:$K,6,0)="","",VLOOKUP($A15&amp;"|"&amp;L$2,'Mérkőzések | eredmények'!$A:$K,6,0)),
IF(VLOOKUP($A15&amp;"|"&amp;L$2,'Mérkőzések | eredmények'!$B:$K,5,0)="","",VLOOKUP($A15&amp;"|"&amp;L$2,'Mérkőzések | eredmények'!$B:$K,5,0))),"")</f>
        <v/>
      </c>
      <c r="M15" s="4" t="str">
        <f>IFERROR(IFERROR(
IF(VLOOKUP($A15&amp;"|"&amp;L$2,'Mérkőzések | eredmények'!$A:$K,7,0)="","",VLOOKUP($A15&amp;"|"&amp;L$2,'Mérkőzések | eredmények'!$A:$K,7,0)),
IF(VLOOKUP($A15&amp;"|"&amp;L$2,'Mérkőzések | eredmények'!$B:$K,6,0)="","",VLOOKUP($A15&amp;"|"&amp;L$2,'Mérkőzések | eredmények'!$B:$K,6,0))),"")</f>
        <v/>
      </c>
      <c r="N15" s="2"/>
      <c r="O15" s="2"/>
      <c r="P15" s="3" t="str">
        <f>IFERROR(IFERROR(
IF(VLOOKUP($A15&amp;"|"&amp;P$2,'Mérkőzések | eredmények'!$A:$K,6,0)="","",VLOOKUP($A15&amp;"|"&amp;P$2,'Mérkőzések | eredmények'!$A:$K,6,0)),
IF(VLOOKUP($A15&amp;"|"&amp;P$2,'Mérkőzések | eredmények'!$B:$K,5,0)="","",VLOOKUP($A15&amp;"|"&amp;P$2,'Mérkőzések | eredmények'!$B:$K,5,0))),"")</f>
        <v/>
      </c>
      <c r="Q15" s="4" t="str">
        <f>IFERROR(IFERROR(
IF(VLOOKUP($A15&amp;"|"&amp;P$2,'Mérkőzések | eredmények'!$A:$K,7,0)="","",VLOOKUP($A15&amp;"|"&amp;P$2,'Mérkőzések | eredmények'!$A:$K,7,0)),
IF(VLOOKUP($A15&amp;"|"&amp;P$2,'Mérkőzések | eredmények'!$B:$K,6,0)="","",VLOOKUP($A15&amp;"|"&amp;P$2,'Mérkőzések | eredmények'!$B:$K,6,0))),"")</f>
        <v/>
      </c>
      <c r="R15" s="18" t="str">
        <f>IFERROR(IFERROR(
IF(VLOOKUP($A15&amp;"|"&amp;R$2,'Mérkőzések | eredmények'!$A:$K,6,0)="","",VLOOKUP($A15&amp;"|"&amp;R$2,'Mérkőzések | eredmények'!$A:$K,6,0)),
IF(VLOOKUP($A15&amp;"|"&amp;R$2,'Mérkőzések | eredmények'!$B:$K,5,0)="","",VLOOKUP($A15&amp;"|"&amp;R$2,'Mérkőzések | eredmények'!$B:$K,5,0))),"")</f>
        <v/>
      </c>
      <c r="S15" s="19" t="str">
        <f>IFERROR(IFERROR(
IF(VLOOKUP($A15&amp;"|"&amp;R$2,'Mérkőzések | eredmények'!$A:$K,7,0)="","",VLOOKUP($A15&amp;"|"&amp;R$2,'Mérkőzések | eredmények'!$A:$K,7,0)),
IF(VLOOKUP($A15&amp;"|"&amp;R$2,'Mérkőzések | eredmények'!$B:$K,6,0)="","",VLOOKUP($A15&amp;"|"&amp;R$2,'Mérkőzések | eredmények'!$B:$K,6,0))),"")</f>
        <v/>
      </c>
      <c r="T15" s="11" t="str">
        <f>IFERROR(IFERROR(
IF(VLOOKUP($A15&amp;"|"&amp;T$2,'Mérkőzések | eredmények'!$A:$K,6,0)="","",VLOOKUP($A15&amp;"|"&amp;T$2,'Mérkőzések | eredmények'!$A:$K,6,0)),
IF(VLOOKUP($A15&amp;"|"&amp;T$2,'Mérkőzések | eredmények'!$B:$K,5,0)="","",VLOOKUP($A15&amp;"|"&amp;T$2,'Mérkőzések | eredmények'!$B:$K,5,0))),"")</f>
        <v/>
      </c>
      <c r="U15" s="5" t="str">
        <f>IFERROR(IFERROR(
IF(VLOOKUP($A15&amp;"|"&amp;T$2,'Mérkőzések | eredmények'!$A:$K,7,0)="","",VLOOKUP($A15&amp;"|"&amp;T$2,'Mérkőzések | eredmények'!$A:$K,7,0)),
IF(VLOOKUP($A15&amp;"|"&amp;T$2,'Mérkőzések | eredmények'!$B:$K,6,0)="","",VLOOKUP($A15&amp;"|"&amp;T$2,'Mérkőzések | eredmények'!$B:$K,6,0))),"")</f>
        <v/>
      </c>
    </row>
    <row r="16" spans="1:27" ht="17.25" customHeight="1" x14ac:dyDescent="0.25">
      <c r="A16" s="76"/>
      <c r="B16" s="22">
        <f>IFERROR(IFERROR(
IF(VLOOKUP($A15&amp;"|"&amp;B$2,'Mérkőzések | eredmények'!$A:$K,8,0)="","",VLOOKUP($A15&amp;"|"&amp;B$2,'Mérkőzések | eredmények'!$A:$K,8,0)),
IF(VLOOKUP($A15&amp;"|"&amp;B$2,'Mérkőzések | eredmények'!$B:$K,7,0)="","",VLOOKUP($A15&amp;"|"&amp;B$2,'Mérkőzések | eredmények'!$B:$K,7,0))),"")</f>
        <v>11</v>
      </c>
      <c r="C16" s="23">
        <f>IFERROR(IFERROR(
IF(VLOOKUP($A15&amp;"|"&amp;B$2,'Mérkőzések | eredmények'!$A:$K,9,0)="","",VLOOKUP($A15&amp;"|"&amp;B$2,'Mérkőzések | eredmények'!$A:$K,9,0)),
IF(VLOOKUP($A15&amp;"|"&amp;B$2,'Mérkőzések | eredmények'!$B:$K,8,0)="","",VLOOKUP($A15&amp;"|"&amp;B$2,'Mérkőzések | eredmények'!$B:$K,8,0))),"")</f>
        <v>4</v>
      </c>
      <c r="D16" s="20" t="str">
        <f>IFERROR(IFERROR(
IF(VLOOKUP($A15&amp;"|"&amp;D$2,'Mérkőzések | eredmények'!$A:$K,8,0)="","",VLOOKUP($A15&amp;"|"&amp;D$2,'Mérkőzések | eredmények'!$A:$K,8,0)),
IF(VLOOKUP($A15&amp;"|"&amp;D$2,'Mérkőzések | eredmények'!$B:$K,7,0)="","",VLOOKUP($A15&amp;"|"&amp;D$2,'Mérkőzések | eredmények'!$B:$K,7,0))),"")</f>
        <v/>
      </c>
      <c r="E16" s="21" t="str">
        <f>IFERROR(IFERROR(
IF(VLOOKUP($A15&amp;"|"&amp;D$2,'Mérkőzések | eredmények'!$A:$K,9,0)="","",VLOOKUP($A15&amp;"|"&amp;D$2,'Mérkőzések | eredmények'!$A:$K,9,0)),
IF(VLOOKUP($A15&amp;"|"&amp;D$2,'Mérkőzések | eredmények'!$B:$K,8,0)="","",VLOOKUP($A15&amp;"|"&amp;D$2,'Mérkőzések | eredmények'!$B:$K,8,0))),"")</f>
        <v/>
      </c>
      <c r="F16" s="20" t="str">
        <f>IFERROR(IFERROR(
IF(VLOOKUP($A15&amp;"|"&amp;F$2,'Mérkőzések | eredmények'!$A:$K,8,0)="","",VLOOKUP($A15&amp;"|"&amp;F$2,'Mérkőzések | eredmények'!$A:$K,8,0)),
IF(VLOOKUP($A15&amp;"|"&amp;F$2,'Mérkőzések | eredmények'!$B:$K,7,0)="","",VLOOKUP($A15&amp;"|"&amp;F$2,'Mérkőzések | eredmények'!$B:$K,7,0))),"")</f>
        <v/>
      </c>
      <c r="G16" s="21" t="str">
        <f>IFERROR(IFERROR(
IF(VLOOKUP($A15&amp;"|"&amp;F$2,'Mérkőzések | eredmények'!$A:$K,9,0)="","",VLOOKUP($A15&amp;"|"&amp;F$2,'Mérkőzések | eredmények'!$A:$K,9,0)),
IF(VLOOKUP($A15&amp;"|"&amp;F$2,'Mérkőzések | eredmények'!$B:$K,8,0)="","",VLOOKUP($A15&amp;"|"&amp;F$2,'Mérkőzések | eredmények'!$B:$K,8,0))),"")</f>
        <v/>
      </c>
      <c r="H16" s="22">
        <f>IFERROR(IFERROR(
IF(VLOOKUP($A15&amp;"|"&amp;H$2,'Mérkőzések | eredmények'!$A:$K,8,0)="","",VLOOKUP($A15&amp;"|"&amp;H$2,'Mérkőzések | eredmények'!$A:$K,8,0)),
IF(VLOOKUP($A15&amp;"|"&amp;H$2,'Mérkőzések | eredmények'!$B:$K,7,0)="","",VLOOKUP($A15&amp;"|"&amp;H$2,'Mérkőzések | eredmények'!$B:$K,7,0))),"")</f>
        <v>0</v>
      </c>
      <c r="I16" s="23">
        <f>IFERROR(IFERROR(
IF(VLOOKUP($A15&amp;"|"&amp;H$2,'Mérkőzések | eredmények'!$A:$K,9,0)="","",VLOOKUP($A15&amp;"|"&amp;H$2,'Mérkőzések | eredmények'!$A:$K,9,0)),
IF(VLOOKUP($A15&amp;"|"&amp;H$2,'Mérkőzések | eredmények'!$B:$K,8,0)="","",VLOOKUP($A15&amp;"|"&amp;H$2,'Mérkőzések | eredmények'!$B:$K,8,0))),"")</f>
        <v>12</v>
      </c>
      <c r="J16" s="22">
        <f>IFERROR(IFERROR(
IF(VLOOKUP($A15&amp;"|"&amp;J$2,'Mérkőzések | eredmények'!$A:$K,8,0)="","",VLOOKUP($A15&amp;"|"&amp;J$2,'Mérkőzések | eredmények'!$A:$K,8,0)),
IF(VLOOKUP($A15&amp;"|"&amp;J$2,'Mérkőzések | eredmények'!$B:$K,7,0)="","",VLOOKUP($A15&amp;"|"&amp;J$2,'Mérkőzések | eredmények'!$B:$K,7,0))),"")</f>
        <v>0</v>
      </c>
      <c r="K16" s="23">
        <f>IFERROR(IFERROR(
IF(VLOOKUP($A15&amp;"|"&amp;J$2,'Mérkőzések | eredmények'!$A:$K,9,0)="","",VLOOKUP($A15&amp;"|"&amp;J$2,'Mérkőzések | eredmények'!$A:$K,9,0)),
IF(VLOOKUP($A15&amp;"|"&amp;J$2,'Mérkőzések | eredmények'!$B:$K,8,0)="","",VLOOKUP($A15&amp;"|"&amp;J$2,'Mérkőzések | eredmények'!$B:$K,8,0))),"")</f>
        <v>11</v>
      </c>
      <c r="L16" s="22" t="str">
        <f>IFERROR(IFERROR(
IF(VLOOKUP($A15&amp;"|"&amp;L$2,'Mérkőzések | eredmények'!$A:$K,8,0)="","",VLOOKUP($A15&amp;"|"&amp;L$2,'Mérkőzések | eredmények'!$A:$K,8,0)),
IF(VLOOKUP($A15&amp;"|"&amp;L$2,'Mérkőzések | eredmények'!$B:$K,7,0)="","",VLOOKUP($A15&amp;"|"&amp;L$2,'Mérkőzések | eredmények'!$B:$K,7,0))),"")</f>
        <v/>
      </c>
      <c r="M16" s="27" t="str">
        <f>IFERROR(IFERROR(
IF(VLOOKUP($A15&amp;"|"&amp;L$2,'Mérkőzések | eredmények'!$A:$K,9,0)="","",VLOOKUP($A15&amp;"|"&amp;L$2,'Mérkőzések | eredmények'!$A:$K,9,0)),
IF(VLOOKUP($A15&amp;"|"&amp;L$2,'Mérkőzések | eredmények'!$B:$K,8,0)="","",VLOOKUP($A15&amp;"|"&amp;L$2,'Mérkőzések | eredmények'!$B:$K,8,0))),"")</f>
        <v/>
      </c>
      <c r="N16" s="12"/>
      <c r="O16" s="2"/>
      <c r="P16" s="22" t="str">
        <f>IFERROR(IFERROR(
IF(VLOOKUP($A15&amp;"|"&amp;P$2,'Mérkőzések | eredmények'!$A:$K,8,0)="","",VLOOKUP($A15&amp;"|"&amp;P$2,'Mérkőzések | eredmények'!$A:$K,8,0)),
IF(VLOOKUP($A15&amp;"|"&amp;P$2,'Mérkőzések | eredmények'!$B:$K,7,0)="","",VLOOKUP($A15&amp;"|"&amp;P$2,'Mérkőzések | eredmények'!$B:$K,7,0))),"")</f>
        <v/>
      </c>
      <c r="Q16" s="23" t="str">
        <f>IFERROR(IFERROR(
IF(VLOOKUP($A15&amp;"|"&amp;P$2,'Mérkőzések | eredmények'!$A:$K,9,0)="","",VLOOKUP($A15&amp;"|"&amp;P$2,'Mérkőzések | eredmények'!$A:$K,9,0)),
IF(VLOOKUP($A15&amp;"|"&amp;P$2,'Mérkőzések | eredmények'!$B:$K,8,0)="","",VLOOKUP($A15&amp;"|"&amp;P$2,'Mérkőzések | eredmények'!$B:$K,8,0))),"")</f>
        <v/>
      </c>
      <c r="R16" s="20" t="str">
        <f>IFERROR(IFERROR(
IF(VLOOKUP($A15&amp;"|"&amp;R$2,'Mérkőzések | eredmények'!$A:$K,8,0)="","",VLOOKUP($A15&amp;"|"&amp;R$2,'Mérkőzések | eredmények'!$A:$K,8,0)),
IF(VLOOKUP($A15&amp;"|"&amp;R$2,'Mérkőzések | eredmények'!$B:$K,7,0)="","",VLOOKUP($A15&amp;"|"&amp;R$2,'Mérkőzések | eredmények'!$B:$K,7,0))),"")</f>
        <v/>
      </c>
      <c r="S16" s="21" t="str">
        <f>IFERROR(IFERROR(
IF(VLOOKUP($A15&amp;"|"&amp;R$2,'Mérkőzések | eredmények'!$A:$K,9,0)="","",VLOOKUP($A15&amp;"|"&amp;R$2,'Mérkőzések | eredmények'!$A:$K,9,0)),
IF(VLOOKUP($A15&amp;"|"&amp;R$2,'Mérkőzések | eredmények'!$B:$K,8,0)="","",VLOOKUP($A15&amp;"|"&amp;R$2,'Mérkőzések | eredmények'!$B:$K,8,0))),"")</f>
        <v/>
      </c>
      <c r="T16" s="26" t="str">
        <f>IFERROR(IFERROR(
IF(VLOOKUP($A15&amp;"|"&amp;T$2,'Mérkőzések | eredmények'!$A:$K,8,0)="","",VLOOKUP($A15&amp;"|"&amp;T$2,'Mérkőzések | eredmények'!$A:$K,8,0)),
IF(VLOOKUP($A15&amp;"|"&amp;T$2,'Mérkőzések | eredmények'!$B:$K,7,0)="","",VLOOKUP($A15&amp;"|"&amp;T$2,'Mérkőzések | eredmények'!$B:$K,7,0))),"")</f>
        <v/>
      </c>
      <c r="U16" s="25" t="str">
        <f>IFERROR(IFERROR(
IF(VLOOKUP($A15&amp;"|"&amp;T$2,'Mérkőzések | eredmények'!$A:$K,9,0)="","",VLOOKUP($A15&amp;"|"&amp;T$2,'Mérkőzések | eredmények'!$A:$K,9,0)),
IF(VLOOKUP($A15&amp;"|"&amp;T$2,'Mérkőzések | eredmények'!$B:$K,8,0)="","",VLOOKUP($A15&amp;"|"&amp;T$2,'Mérkőzések | eredmények'!$B:$K,8,0))),"")</f>
        <v/>
      </c>
    </row>
    <row r="17" spans="1:21" ht="17.25" customHeight="1" x14ac:dyDescent="0.25">
      <c r="A17" s="70" t="str">
        <f>IF(cs_8="","",cs_8)</f>
        <v>Csé-Team Labda Egylet I</v>
      </c>
      <c r="B17" s="3" t="str">
        <f>IFERROR(IFERROR(
IF(VLOOKUP($A17&amp;"|"&amp;B$2,'Mérkőzések | eredmények'!$A:$K,6,0)="","",VLOOKUP($A17&amp;"|"&amp;B$2,'Mérkőzések | eredmények'!$A:$K,6,0)),
IF(VLOOKUP($A17&amp;"|"&amp;B$2,'Mérkőzések | eredmények'!$B:$K,5,0)="","",VLOOKUP($A17&amp;"|"&amp;B$2,'Mérkőzések | eredmények'!$B:$K,5,0))),"")</f>
        <v/>
      </c>
      <c r="C17" s="4" t="str">
        <f>IFERROR(IFERROR(
IF(VLOOKUP($A17&amp;"|"&amp;B$2,'Mérkőzések | eredmények'!$A:$K,7,0)="","",VLOOKUP($A17&amp;"|"&amp;B$2,'Mérkőzések | eredmények'!$A:$K,7,0)),
IF(VLOOKUP($A17&amp;"|"&amp;B$2,'Mérkőzések | eredmények'!$B:$K,6,0)="","",VLOOKUP($A17&amp;"|"&amp;B$2,'Mérkőzések | eredmények'!$B:$K,6,0))),"")</f>
        <v/>
      </c>
      <c r="D17" s="3">
        <f>IFERROR(IFERROR(
IF(VLOOKUP($A17&amp;"|"&amp;D$2,'Mérkőzések | eredmények'!$A:$K,6,0)="","",VLOOKUP($A17&amp;"|"&amp;D$2,'Mérkőzések | eredmények'!$A:$K,6,0)),
IF(VLOOKUP($A17&amp;"|"&amp;D$2,'Mérkőzések | eredmények'!$B:$K,5,0)="","",VLOOKUP($A17&amp;"|"&amp;D$2,'Mérkőzések | eredmények'!$B:$K,5,0))),"")</f>
        <v>3</v>
      </c>
      <c r="E17" s="4">
        <f>IFERROR(IFERROR(
IF(VLOOKUP($A17&amp;"|"&amp;D$2,'Mérkőzések | eredmények'!$A:$K,7,0)="","",VLOOKUP($A17&amp;"|"&amp;D$2,'Mérkőzések | eredmények'!$A:$K,7,0)),
IF(VLOOKUP($A17&amp;"|"&amp;D$2,'Mérkőzések | eredmények'!$B:$K,6,0)="","",VLOOKUP($A17&amp;"|"&amp;D$2,'Mérkőzések | eredmények'!$B:$K,6,0))),"")</f>
        <v>1</v>
      </c>
      <c r="F17" s="3" t="str">
        <f>IFERROR(IFERROR(
IF(VLOOKUP($A17&amp;"|"&amp;F$2,'Mérkőzések | eredmények'!$A:$K,6,0)="","",VLOOKUP($A17&amp;"|"&amp;F$2,'Mérkőzések | eredmények'!$A:$K,6,0)),
IF(VLOOKUP($A17&amp;"|"&amp;F$2,'Mérkőzések | eredmények'!$B:$K,5,0)="","",VLOOKUP($A17&amp;"|"&amp;F$2,'Mérkőzések | eredmények'!$B:$K,5,0))),"")</f>
        <v/>
      </c>
      <c r="G17" s="4" t="str">
        <f>IFERROR(IFERROR(
IF(VLOOKUP($A17&amp;"|"&amp;F$2,'Mérkőzések | eredmények'!$A:$K,7,0)="","",VLOOKUP($A17&amp;"|"&amp;F$2,'Mérkőzések | eredmények'!$A:$K,7,0)),
IF(VLOOKUP($A17&amp;"|"&amp;F$2,'Mérkőzések | eredmények'!$B:$K,6,0)="","",VLOOKUP($A17&amp;"|"&amp;F$2,'Mérkőzések | eredmények'!$B:$K,6,0))),"")</f>
        <v/>
      </c>
      <c r="H17" s="10" t="str">
        <f>IFERROR(IFERROR(
IF(VLOOKUP($A17&amp;"|"&amp;H$2,'Mérkőzések | eredmények'!$A:$K,6,0)="","",VLOOKUP($A17&amp;"|"&amp;H$2,'Mérkőzések | eredmények'!$A:$K,6,0)),
IF(VLOOKUP($A17&amp;"|"&amp;H$2,'Mérkőzések | eredmények'!$B:$K,5,0)="","",VLOOKUP($A17&amp;"|"&amp;H$2,'Mérkőzések | eredmények'!$B:$K,5,0))),"")</f>
        <v/>
      </c>
      <c r="I17" s="9" t="str">
        <f>IFERROR(IFERROR(
IF(VLOOKUP($A17&amp;"|"&amp;H$2,'Mérkőzések | eredmények'!$A:$K,7,0)="","",VLOOKUP($A17&amp;"|"&amp;H$2,'Mérkőzések | eredmények'!$A:$K,7,0)),
IF(VLOOKUP($A17&amp;"|"&amp;H$2,'Mérkőzések | eredmények'!$B:$K,6,0)="","",VLOOKUP($A17&amp;"|"&amp;H$2,'Mérkőzések | eredmények'!$B:$K,6,0))),"")</f>
        <v/>
      </c>
      <c r="J17" s="3" t="str">
        <f>IFERROR(IFERROR(
IF(VLOOKUP($A17&amp;"|"&amp;J$2,'Mérkőzések | eredmények'!$A:$K,6,0)="","",VLOOKUP($A17&amp;"|"&amp;J$2,'Mérkőzések | eredmények'!$A:$K,6,0)),
IF(VLOOKUP($A17&amp;"|"&amp;J$2,'Mérkőzések | eredmények'!$B:$K,5,0)="","",VLOOKUP($A17&amp;"|"&amp;J$2,'Mérkőzések | eredmények'!$B:$K,5,0))),"")</f>
        <v/>
      </c>
      <c r="K17" s="4" t="str">
        <f>IFERROR(IFERROR(
IF(VLOOKUP($A17&amp;"|"&amp;J$2,'Mérkőzések | eredmények'!$A:$K,7,0)="","",VLOOKUP($A17&amp;"|"&amp;J$2,'Mérkőzések | eredmények'!$A:$K,7,0)),
IF(VLOOKUP($A17&amp;"|"&amp;J$2,'Mérkőzések | eredmények'!$B:$K,6,0)="","",VLOOKUP($A17&amp;"|"&amp;J$2,'Mérkőzések | eredmények'!$B:$K,6,0))),"")</f>
        <v/>
      </c>
      <c r="L17" s="3">
        <f>IFERROR(IFERROR(
IF(VLOOKUP($A17&amp;"|"&amp;L$2,'Mérkőzések | eredmények'!$A:$K,6,0)="","",VLOOKUP($A17&amp;"|"&amp;L$2,'Mérkőzések | eredmények'!$A:$K,6,0)),
IF(VLOOKUP($A17&amp;"|"&amp;L$2,'Mérkőzések | eredmények'!$B:$K,5,0)="","",VLOOKUP($A17&amp;"|"&amp;L$2,'Mérkőzések | eredmények'!$B:$K,5,0))),"")</f>
        <v>0</v>
      </c>
      <c r="M17" s="4">
        <f>IFERROR(IFERROR(
IF(VLOOKUP($A17&amp;"|"&amp;L$2,'Mérkőzések | eredmények'!$A:$K,7,0)="","",VLOOKUP($A17&amp;"|"&amp;L$2,'Mérkőzések | eredmények'!$A:$K,7,0)),
IF(VLOOKUP($A17&amp;"|"&amp;L$2,'Mérkőzések | eredmények'!$B:$K,6,0)="","",VLOOKUP($A17&amp;"|"&amp;L$2,'Mérkőzések | eredmények'!$B:$K,6,0))),"")</f>
        <v>4</v>
      </c>
      <c r="N17" s="3" t="str">
        <f>IFERROR(IFERROR(
IF(VLOOKUP($A17&amp;"|"&amp;N$2,'Mérkőzések | eredmények'!$A:$K,6,0)="","",VLOOKUP($A17&amp;"|"&amp;N$2,'Mérkőzések | eredmények'!$A:$K,6,0)),
IF(VLOOKUP($A17&amp;"|"&amp;N$2,'Mérkőzések | eredmények'!$B:$K,5,0)="","",VLOOKUP($A17&amp;"|"&amp;N$2,'Mérkőzések | eredmények'!$B:$K,5,0))),"")</f>
        <v/>
      </c>
      <c r="O17" s="4" t="str">
        <f>IFERROR(IFERROR(
IF(VLOOKUP($A17&amp;"|"&amp;N$2,'Mérkőzések | eredmények'!$A:$K,7,0)="","",VLOOKUP($A17&amp;"|"&amp;N$2,'Mérkőzések | eredmények'!$A:$K,7,0)),
IF(VLOOKUP($A17&amp;"|"&amp;N$2,'Mérkőzések | eredmények'!$B:$K,6,0)="","",VLOOKUP($A17&amp;"|"&amp;N$2,'Mérkőzések | eredmények'!$B:$K,6,0))),"")</f>
        <v/>
      </c>
      <c r="P17" s="2"/>
      <c r="Q17" s="2"/>
      <c r="R17" s="18">
        <f>IFERROR(IFERROR(
IF(VLOOKUP($A17&amp;"|"&amp;R$2,'Mérkőzések | eredmények'!$A:$K,6,0)="","",VLOOKUP($A17&amp;"|"&amp;R$2,'Mérkőzések | eredmények'!$A:$K,6,0)),
IF(VLOOKUP($A17&amp;"|"&amp;R$2,'Mérkőzések | eredmények'!$B:$K,5,0)="","",VLOOKUP($A17&amp;"|"&amp;R$2,'Mérkőzések | eredmények'!$B:$K,5,0))),"")</f>
        <v>3</v>
      </c>
      <c r="S17" s="19">
        <f>IFERROR(IFERROR(
IF(VLOOKUP($A17&amp;"|"&amp;R$2,'Mérkőzések | eredmények'!$A:$K,7,0)="","",VLOOKUP($A17&amp;"|"&amp;R$2,'Mérkőzések | eredmények'!$A:$K,7,0)),
IF(VLOOKUP($A17&amp;"|"&amp;R$2,'Mérkőzések | eredmények'!$B:$K,6,0)="","",VLOOKUP($A17&amp;"|"&amp;R$2,'Mérkőzések | eredmények'!$B:$K,6,0))),"")</f>
        <v>1</v>
      </c>
      <c r="T17" s="3" t="str">
        <f>IFERROR(IFERROR(
IF(VLOOKUP($A17&amp;"|"&amp;T$2,'Mérkőzések | eredmények'!$A:$K,6,0)="","",VLOOKUP($A17&amp;"|"&amp;T$2,'Mérkőzések | eredmények'!$A:$K,6,0)),
IF(VLOOKUP($A17&amp;"|"&amp;T$2,'Mérkőzések | eredmények'!$B:$K,5,0)="","",VLOOKUP($A17&amp;"|"&amp;T$2,'Mérkőzések | eredmények'!$B:$K,5,0))),"")</f>
        <v/>
      </c>
      <c r="U17" s="5" t="str">
        <f>IFERROR(IFERROR(
IF(VLOOKUP($A17&amp;"|"&amp;T$2,'Mérkőzések | eredmények'!$A:$K,7,0)="","",VLOOKUP($A17&amp;"|"&amp;T$2,'Mérkőzések | eredmények'!$A:$K,7,0)),
IF(VLOOKUP($A17&amp;"|"&amp;T$2,'Mérkőzések | eredmények'!$B:$K,6,0)="","",VLOOKUP($A17&amp;"|"&amp;T$2,'Mérkőzések | eredmények'!$B:$K,6,0))),"")</f>
        <v/>
      </c>
    </row>
    <row r="18" spans="1:21" ht="17.25" customHeight="1" x14ac:dyDescent="0.25">
      <c r="A18" s="71"/>
      <c r="B18" s="20" t="str">
        <f>IFERROR(IFERROR(
IF(VLOOKUP($A17&amp;"|"&amp;B$2,'Mérkőzések | eredmények'!$A:$K,8,0)="","",VLOOKUP($A17&amp;"|"&amp;B$2,'Mérkőzések | eredmények'!$A:$K,8,0)),
IF(VLOOKUP($A17&amp;"|"&amp;B$2,'Mérkőzések | eredmények'!$B:$K,7,0)="","",VLOOKUP($A17&amp;"|"&amp;B$2,'Mérkőzések | eredmények'!$B:$K,7,0))),"")</f>
        <v/>
      </c>
      <c r="C18" s="21" t="str">
        <f>IFERROR(IFERROR(
IF(VLOOKUP($A17&amp;"|"&amp;B$2,'Mérkőzések | eredmények'!$A:$K,9,0)="","",VLOOKUP($A17&amp;"|"&amp;B$2,'Mérkőzések | eredmények'!$A:$K,9,0)),
IF(VLOOKUP($A17&amp;"|"&amp;B$2,'Mérkőzések | eredmények'!$B:$K,8,0)="","",VLOOKUP($A17&amp;"|"&amp;B$2,'Mérkőzések | eredmények'!$B:$K,8,0))),"")</f>
        <v/>
      </c>
      <c r="D18" s="20">
        <f>IFERROR(IFERROR(
IF(VLOOKUP($A17&amp;"|"&amp;D$2,'Mérkőzések | eredmények'!$A:$K,8,0)="","",VLOOKUP($A17&amp;"|"&amp;D$2,'Mérkőzések | eredmények'!$A:$K,8,0)),
IF(VLOOKUP($A17&amp;"|"&amp;D$2,'Mérkőzések | eredmények'!$B:$K,7,0)="","",VLOOKUP($A17&amp;"|"&amp;D$2,'Mérkőzések | eredmények'!$B:$K,7,0))),"")</f>
        <v>8</v>
      </c>
      <c r="E18" s="21">
        <f>IFERROR(IFERROR(
IF(VLOOKUP($A17&amp;"|"&amp;D$2,'Mérkőzések | eredmények'!$A:$K,9,0)="","",VLOOKUP($A17&amp;"|"&amp;D$2,'Mérkőzések | eredmények'!$A:$K,9,0)),
IF(VLOOKUP($A17&amp;"|"&amp;D$2,'Mérkőzések | eredmények'!$B:$K,8,0)="","",VLOOKUP($A17&amp;"|"&amp;D$2,'Mérkőzések | eredmények'!$B:$K,8,0))),"")</f>
        <v>4</v>
      </c>
      <c r="F18" s="20" t="str">
        <f>IFERROR(IFERROR(
IF(VLOOKUP($A17&amp;"|"&amp;F$2,'Mérkőzések | eredmények'!$A:$K,8,0)="","",VLOOKUP($A17&amp;"|"&amp;F$2,'Mérkőzések | eredmények'!$A:$K,8,0)),
IF(VLOOKUP($A17&amp;"|"&amp;F$2,'Mérkőzések | eredmények'!$B:$K,7,0)="","",VLOOKUP($A17&amp;"|"&amp;F$2,'Mérkőzések | eredmények'!$B:$K,7,0))),"")</f>
        <v/>
      </c>
      <c r="G18" s="21" t="str">
        <f>IFERROR(IFERROR(
IF(VLOOKUP($A17&amp;"|"&amp;F$2,'Mérkőzések | eredmények'!$A:$K,9,0)="","",VLOOKUP($A17&amp;"|"&amp;F$2,'Mérkőzések | eredmények'!$A:$K,9,0)),
IF(VLOOKUP($A17&amp;"|"&amp;F$2,'Mérkőzések | eredmények'!$B:$K,8,0)="","",VLOOKUP($A17&amp;"|"&amp;F$2,'Mérkőzések | eredmények'!$B:$K,8,0))),"")</f>
        <v/>
      </c>
      <c r="H18" s="22" t="str">
        <f>IFERROR(IFERROR(
IF(VLOOKUP($A17&amp;"|"&amp;H$2,'Mérkőzések | eredmények'!$A:$K,8,0)="","",VLOOKUP($A17&amp;"|"&amp;H$2,'Mérkőzések | eredmények'!$A:$K,8,0)),
IF(VLOOKUP($A17&amp;"|"&amp;H$2,'Mérkőzések | eredmények'!$B:$K,7,0)="","",VLOOKUP($A17&amp;"|"&amp;H$2,'Mérkőzések | eredmények'!$B:$K,7,0))),"")</f>
        <v/>
      </c>
      <c r="I18" s="23" t="str">
        <f>IFERROR(IFERROR(
IF(VLOOKUP($A17&amp;"|"&amp;H$2,'Mérkőzések | eredmények'!$A:$K,9,0)="","",VLOOKUP($A17&amp;"|"&amp;H$2,'Mérkőzések | eredmények'!$A:$K,9,0)),
IF(VLOOKUP($A17&amp;"|"&amp;H$2,'Mérkőzések | eredmények'!$B:$K,8,0)="","",VLOOKUP($A17&amp;"|"&amp;H$2,'Mérkőzések | eredmények'!$B:$K,8,0))),"")</f>
        <v/>
      </c>
      <c r="J18" s="20" t="str">
        <f>IFERROR(IFERROR(
IF(VLOOKUP($A17&amp;"|"&amp;J$2,'Mérkőzések | eredmények'!$A:$K,8,0)="","",VLOOKUP($A17&amp;"|"&amp;J$2,'Mérkőzések | eredmények'!$A:$K,8,0)),
IF(VLOOKUP($A17&amp;"|"&amp;J$2,'Mérkőzések | eredmények'!$B:$K,7,0)="","",VLOOKUP($A17&amp;"|"&amp;J$2,'Mérkőzések | eredmények'!$B:$K,7,0))),"")</f>
        <v/>
      </c>
      <c r="K18" s="21" t="str">
        <f>IFERROR(IFERROR(
IF(VLOOKUP($A17&amp;"|"&amp;J$2,'Mérkőzések | eredmények'!$A:$K,9,0)="","",VLOOKUP($A17&amp;"|"&amp;J$2,'Mérkőzések | eredmények'!$A:$K,9,0)),
IF(VLOOKUP($A17&amp;"|"&amp;J$2,'Mérkőzések | eredmények'!$B:$K,8,0)="","",VLOOKUP($A17&amp;"|"&amp;J$2,'Mérkőzések | eredmények'!$B:$K,8,0))),"")</f>
        <v/>
      </c>
      <c r="L18" s="22">
        <f>IFERROR(IFERROR(
IF(VLOOKUP($A17&amp;"|"&amp;L$2,'Mérkőzések | eredmények'!$A:$K,8,0)="","",VLOOKUP($A17&amp;"|"&amp;L$2,'Mérkőzések | eredmények'!$A:$K,8,0)),
IF(VLOOKUP($A17&amp;"|"&amp;L$2,'Mérkőzések | eredmények'!$B:$K,7,0)="","",VLOOKUP($A17&amp;"|"&amp;L$2,'Mérkőzések | eredmények'!$B:$K,7,0))),"")</f>
        <v>2</v>
      </c>
      <c r="M18" s="23">
        <f>IFERROR(IFERROR(
IF(VLOOKUP($A17&amp;"|"&amp;L$2,'Mérkőzések | eredmények'!$A:$K,9,0)="","",VLOOKUP($A17&amp;"|"&amp;L$2,'Mérkőzések | eredmények'!$A:$K,9,0)),
IF(VLOOKUP($A17&amp;"|"&amp;L$2,'Mérkőzések | eredmények'!$B:$K,8,0)="","",VLOOKUP($A17&amp;"|"&amp;L$2,'Mérkőzések | eredmények'!$B:$K,8,0))),"")</f>
        <v>12</v>
      </c>
      <c r="N18" s="20" t="str">
        <f>IFERROR(IFERROR(
IF(VLOOKUP($A17&amp;"|"&amp;N$2,'Mérkőzések | eredmények'!$A:$K,8,0)="","",VLOOKUP($A17&amp;"|"&amp;N$2,'Mérkőzések | eredmények'!$A:$K,8,0)),
IF(VLOOKUP($A17&amp;"|"&amp;N$2,'Mérkőzések | eredmények'!$B:$K,7,0)="","",VLOOKUP($A17&amp;"|"&amp;N$2,'Mérkőzések | eredmények'!$B:$K,7,0))),"")</f>
        <v/>
      </c>
      <c r="O18" s="29" t="str">
        <f>IFERROR(IFERROR(
IF(VLOOKUP($A17&amp;"|"&amp;N$2,'Mérkőzések | eredmények'!$A:$K,9,0)="","",VLOOKUP($A17&amp;"|"&amp;N$2,'Mérkőzések | eredmények'!$A:$K,9,0)),
IF(VLOOKUP($A17&amp;"|"&amp;N$2,'Mérkőzések | eredmények'!$B:$K,8,0)="","",VLOOKUP($A17&amp;"|"&amp;N$2,'Mérkőzések | eredmények'!$B:$K,8,0))),"")</f>
        <v/>
      </c>
      <c r="P18" s="12"/>
      <c r="Q18" s="2"/>
      <c r="R18" s="20">
        <f>IFERROR(IFERROR(
IF(VLOOKUP($A17&amp;"|"&amp;R$2,'Mérkőzések | eredmények'!$A:$K,8,0)="","",VLOOKUP($A17&amp;"|"&amp;R$2,'Mérkőzések | eredmények'!$A:$K,8,0)),
IF(VLOOKUP($A17&amp;"|"&amp;R$2,'Mérkőzések | eredmények'!$B:$K,7,0)="","",VLOOKUP($A17&amp;"|"&amp;R$2,'Mérkőzések | eredmények'!$B:$K,7,0))),"")</f>
        <v>9</v>
      </c>
      <c r="S18" s="21">
        <f>IFERROR(IFERROR(
IF(VLOOKUP($A17&amp;"|"&amp;R$2,'Mérkőzések | eredmények'!$A:$K,9,0)="","",VLOOKUP($A17&amp;"|"&amp;R$2,'Mérkőzések | eredmények'!$A:$K,9,0)),
IF(VLOOKUP($A17&amp;"|"&amp;R$2,'Mérkőzések | eredmények'!$B:$K,8,0)="","",VLOOKUP($A17&amp;"|"&amp;R$2,'Mérkőzések | eredmények'!$B:$K,8,0))),"")</f>
        <v>3</v>
      </c>
      <c r="T18" s="20" t="str">
        <f>IFERROR(IFERROR(
IF(VLOOKUP($A17&amp;"|"&amp;T$2,'Mérkőzések | eredmények'!$A:$K,8,0)="","",VLOOKUP($A17&amp;"|"&amp;T$2,'Mérkőzések | eredmények'!$A:$K,8,0)),
IF(VLOOKUP($A17&amp;"|"&amp;T$2,'Mérkőzések | eredmények'!$B:$K,7,0)="","",VLOOKUP($A17&amp;"|"&amp;T$2,'Mérkőzések | eredmények'!$B:$K,7,0))),"")</f>
        <v/>
      </c>
      <c r="U18" s="24" t="str">
        <f>IFERROR(IFERROR(
IF(VLOOKUP($A17&amp;"|"&amp;T$2,'Mérkőzések | eredmények'!$A:$K,9,0)="","",VLOOKUP($A17&amp;"|"&amp;T$2,'Mérkőzések | eredmények'!$A:$K,9,0)),
IF(VLOOKUP($A17&amp;"|"&amp;T$2,'Mérkőzések | eredmények'!$B:$K,8,0)="","",VLOOKUP($A17&amp;"|"&amp;T$2,'Mérkőzések | eredmények'!$B:$K,8,0))),"")</f>
        <v/>
      </c>
    </row>
    <row r="19" spans="1:21" ht="17.25" customHeight="1" x14ac:dyDescent="0.25">
      <c r="A19" s="75" t="str">
        <f>IF(cs_9="","",cs_9)</f>
        <v xml:space="preserve">PSA-ÖNTÖDE SE I. </v>
      </c>
      <c r="B19" s="3">
        <f>IFERROR(IFERROR(
IF(VLOOKUP($A19&amp;"|"&amp;B$2,'Mérkőzések | eredmények'!$A:$K,6,0)="","",VLOOKUP($A19&amp;"|"&amp;B$2,'Mérkőzések | eredmények'!$A:$K,6,0)),
IF(VLOOKUP($A19&amp;"|"&amp;B$2,'Mérkőzések | eredmények'!$B:$K,5,0)="","",VLOOKUP($A19&amp;"|"&amp;B$2,'Mérkőzések | eredmények'!$B:$K,5,0))),"")</f>
        <v>3</v>
      </c>
      <c r="C19" s="4">
        <f>IFERROR(IFERROR(
IF(VLOOKUP($A19&amp;"|"&amp;B$2,'Mérkőzések | eredmények'!$A:$K,7,0)="","",VLOOKUP($A19&amp;"|"&amp;B$2,'Mérkőzések | eredmények'!$A:$K,7,0)),
IF(VLOOKUP($A19&amp;"|"&amp;B$2,'Mérkőzések | eredmények'!$B:$K,6,0)="","",VLOOKUP($A19&amp;"|"&amp;B$2,'Mérkőzések | eredmények'!$B:$K,6,0))),"")</f>
        <v>1</v>
      </c>
      <c r="D19" s="3" t="str">
        <f>IFERROR(IFERROR(
IF(VLOOKUP($A19&amp;"|"&amp;D$2,'Mérkőzések | eredmények'!$A:$K,6,0)="","",VLOOKUP($A19&amp;"|"&amp;D$2,'Mérkőzések | eredmények'!$A:$K,6,0)),
IF(VLOOKUP($A19&amp;"|"&amp;D$2,'Mérkőzések | eredmények'!$B:$K,5,0)="","",VLOOKUP($A19&amp;"|"&amp;D$2,'Mérkőzések | eredmények'!$B:$K,5,0))),"")</f>
        <v/>
      </c>
      <c r="E19" s="4" t="str">
        <f>IFERROR(IFERROR(
IF(VLOOKUP($A19&amp;"|"&amp;D$2,'Mérkőzések | eredmények'!$A:$K,7,0)="","",VLOOKUP($A19&amp;"|"&amp;D$2,'Mérkőzések | eredmények'!$A:$K,7,0)),
IF(VLOOKUP($A19&amp;"|"&amp;D$2,'Mérkőzések | eredmények'!$B:$K,6,0)="","",VLOOKUP($A19&amp;"|"&amp;D$2,'Mérkőzések | eredmények'!$B:$K,6,0))),"")</f>
        <v/>
      </c>
      <c r="F19" s="3">
        <f>IFERROR(IFERROR(
IF(VLOOKUP($A19&amp;"|"&amp;F$2,'Mérkőzések | eredmények'!$A:$K,6,0)="","",VLOOKUP($A19&amp;"|"&amp;F$2,'Mérkőzések | eredmények'!$A:$K,6,0)),
IF(VLOOKUP($A19&amp;"|"&amp;F$2,'Mérkőzések | eredmények'!$B:$K,5,0)="","",VLOOKUP($A19&amp;"|"&amp;F$2,'Mérkőzések | eredmények'!$B:$K,5,0))),"")</f>
        <v>3</v>
      </c>
      <c r="G19" s="4">
        <f>IFERROR(IFERROR(
IF(VLOOKUP($A19&amp;"|"&amp;F$2,'Mérkőzések | eredmények'!$A:$K,7,0)="","",VLOOKUP($A19&amp;"|"&amp;F$2,'Mérkőzések | eredmények'!$A:$K,7,0)),
IF(VLOOKUP($A19&amp;"|"&amp;F$2,'Mérkőzések | eredmények'!$B:$K,6,0)="","",VLOOKUP($A19&amp;"|"&amp;F$2,'Mérkőzések | eredmények'!$B:$K,6,0))),"")</f>
        <v>1</v>
      </c>
      <c r="H19" s="3" t="str">
        <f>IFERROR(IFERROR(
IF(VLOOKUP($A19&amp;"|"&amp;H$2,'Mérkőzések | eredmények'!$A:$K,6,0)="","",VLOOKUP($A19&amp;"|"&amp;H$2,'Mérkőzések | eredmények'!$A:$K,6,0)),
IF(VLOOKUP($A19&amp;"|"&amp;H$2,'Mérkőzések | eredmények'!$B:$K,5,0)="","",VLOOKUP($A19&amp;"|"&amp;H$2,'Mérkőzések | eredmények'!$B:$K,5,0))),"")</f>
        <v/>
      </c>
      <c r="I19" s="4" t="str">
        <f>IFERROR(IFERROR(
IF(VLOOKUP($A19&amp;"|"&amp;H$2,'Mérkőzések | eredmények'!$A:$K,7,0)="","",VLOOKUP($A19&amp;"|"&amp;H$2,'Mérkőzések | eredmények'!$A:$K,7,0)),
IF(VLOOKUP($A19&amp;"|"&amp;H$2,'Mérkőzések | eredmények'!$B:$K,6,0)="","",VLOOKUP($A19&amp;"|"&amp;H$2,'Mérkőzések | eredmények'!$B:$K,6,0))),"")</f>
        <v/>
      </c>
      <c r="J19" s="3" t="str">
        <f>IFERROR(IFERROR(
IF(VLOOKUP($A19&amp;"|"&amp;J$2,'Mérkőzések | eredmények'!$A:$K,6,0)="","",VLOOKUP($A19&amp;"|"&amp;J$2,'Mérkőzések | eredmények'!$A:$K,6,0)),
IF(VLOOKUP($A19&amp;"|"&amp;J$2,'Mérkőzések | eredmények'!$B:$K,5,0)="","",VLOOKUP($A19&amp;"|"&amp;J$2,'Mérkőzések | eredmények'!$B:$K,5,0))),"")</f>
        <v/>
      </c>
      <c r="K19" s="4" t="str">
        <f>IFERROR(IFERROR(
IF(VLOOKUP($A19&amp;"|"&amp;J$2,'Mérkőzések | eredmények'!$A:$K,7,0)="","",VLOOKUP($A19&amp;"|"&amp;J$2,'Mérkőzések | eredmények'!$A:$K,7,0)),
IF(VLOOKUP($A19&amp;"|"&amp;J$2,'Mérkőzések | eredmények'!$B:$K,6,0)="","",VLOOKUP($A19&amp;"|"&amp;J$2,'Mérkőzések | eredmények'!$B:$K,6,0))),"")</f>
        <v/>
      </c>
      <c r="L19" s="3" t="str">
        <f>IFERROR(IFERROR(
IF(VLOOKUP($A19&amp;"|"&amp;L$2,'Mérkőzések | eredmények'!$A:$K,6,0)="","",VLOOKUP($A19&amp;"|"&amp;L$2,'Mérkőzések | eredmények'!$A:$K,6,0)),
IF(VLOOKUP($A19&amp;"|"&amp;L$2,'Mérkőzések | eredmények'!$B:$K,5,0)="","",VLOOKUP($A19&amp;"|"&amp;L$2,'Mérkőzések | eredmények'!$B:$K,5,0))),"")</f>
        <v/>
      </c>
      <c r="M19" s="4" t="str">
        <f>IFERROR(IFERROR(
IF(VLOOKUP($A19&amp;"|"&amp;L$2,'Mérkőzések | eredmények'!$A:$K,7,0)="","",VLOOKUP($A19&amp;"|"&amp;L$2,'Mérkőzések | eredmények'!$A:$K,7,0)),
IF(VLOOKUP($A19&amp;"|"&amp;L$2,'Mérkőzések | eredmények'!$B:$K,6,0)="","",VLOOKUP($A19&amp;"|"&amp;L$2,'Mérkőzések | eredmények'!$B:$K,6,0))),"")</f>
        <v/>
      </c>
      <c r="N19" s="3" t="str">
        <f>IFERROR(IFERROR(
IF(VLOOKUP($A19&amp;"|"&amp;N$2,'Mérkőzések | eredmények'!$A:$K,6,0)="","",VLOOKUP($A19&amp;"|"&amp;N$2,'Mérkőzések | eredmények'!$A:$K,6,0)),
IF(VLOOKUP($A19&amp;"|"&amp;N$2,'Mérkőzések | eredmények'!$B:$K,5,0)="","",VLOOKUP($A19&amp;"|"&amp;N$2,'Mérkőzések | eredmények'!$B:$K,5,0))),"")</f>
        <v/>
      </c>
      <c r="O19" s="4" t="str">
        <f>IFERROR(IFERROR(
IF(VLOOKUP($A19&amp;"|"&amp;N$2,'Mérkőzések | eredmények'!$A:$K,7,0)="","",VLOOKUP($A19&amp;"|"&amp;N$2,'Mérkőzések | eredmények'!$A:$K,7,0)),
IF(VLOOKUP($A19&amp;"|"&amp;N$2,'Mérkőzések | eredmények'!$B:$K,6,0)="","",VLOOKUP($A19&amp;"|"&amp;N$2,'Mérkőzések | eredmények'!$B:$K,6,0))),"")</f>
        <v/>
      </c>
      <c r="P19" s="3">
        <f>IFERROR(IFERROR(
IF(VLOOKUP($A19&amp;"|"&amp;P$2,'Mérkőzések | eredmények'!$A:$K,6,0)="","",VLOOKUP($A19&amp;"|"&amp;P$2,'Mérkőzések | eredmények'!$A:$K,6,0)),
IF(VLOOKUP($A19&amp;"|"&amp;P$2,'Mérkőzések | eredmények'!$B:$K,5,0)="","",VLOOKUP($A19&amp;"|"&amp;P$2,'Mérkőzések | eredmények'!$B:$K,5,0))),"")</f>
        <v>3</v>
      </c>
      <c r="Q19" s="4">
        <f>IFERROR(IFERROR(
IF(VLOOKUP($A19&amp;"|"&amp;P$2,'Mérkőzések | eredmények'!$A:$K,7,0)="","",VLOOKUP($A19&amp;"|"&amp;P$2,'Mérkőzések | eredmények'!$A:$K,7,0)),
IF(VLOOKUP($A19&amp;"|"&amp;P$2,'Mérkőzések | eredmények'!$B:$K,6,0)="","",VLOOKUP($A19&amp;"|"&amp;P$2,'Mérkőzések | eredmények'!$B:$K,6,0))),"")</f>
        <v>1</v>
      </c>
      <c r="R19" s="2"/>
      <c r="S19" s="2"/>
      <c r="T19" s="3" t="str">
        <f>IFERROR(IFERROR(
IF(VLOOKUP($A19&amp;"|"&amp;T$2,'Mérkőzések | eredmények'!$A:$K,6,0)="","",VLOOKUP($A19&amp;"|"&amp;T$2,'Mérkőzések | eredmények'!$A:$K,6,0)),
IF(VLOOKUP($A19&amp;"|"&amp;T$2,'Mérkőzések | eredmények'!$B:$K,5,0)="","",VLOOKUP($A19&amp;"|"&amp;T$2,'Mérkőzések | eredmények'!$B:$K,5,0))),"")</f>
        <v/>
      </c>
      <c r="U19" s="5" t="str">
        <f>IFERROR(IFERROR(
IF(VLOOKUP($A19&amp;"|"&amp;T$2,'Mérkőzések | eredmények'!$A:$K,7,0)="","",VLOOKUP($A19&amp;"|"&amp;T$2,'Mérkőzések | eredmények'!$A:$K,7,0)),
IF(VLOOKUP($A19&amp;"|"&amp;T$2,'Mérkőzések | eredmények'!$B:$K,6,0)="","",VLOOKUP($A19&amp;"|"&amp;T$2,'Mérkőzések | eredmények'!$B:$K,6,0))),"")</f>
        <v/>
      </c>
    </row>
    <row r="20" spans="1:21" ht="17.25" customHeight="1" x14ac:dyDescent="0.25">
      <c r="A20" s="71"/>
      <c r="B20" s="20">
        <f>IFERROR(IFERROR(
IF(VLOOKUP($A19&amp;"|"&amp;B$2,'Mérkőzések | eredmények'!$A:$K,8,0)="","",VLOOKUP($A19&amp;"|"&amp;B$2,'Mérkőzések | eredmények'!$A:$K,8,0)),
IF(VLOOKUP($A19&amp;"|"&amp;B$2,'Mérkőzések | eredmények'!$B:$K,7,0)="","",VLOOKUP($A19&amp;"|"&amp;B$2,'Mérkőzések | eredmények'!$B:$K,7,0))),"")</f>
        <v>10</v>
      </c>
      <c r="C20" s="21">
        <f>IFERROR(IFERROR(
IF(VLOOKUP($A19&amp;"|"&amp;B$2,'Mérkőzések | eredmények'!$A:$K,9,0)="","",VLOOKUP($A19&amp;"|"&amp;B$2,'Mérkőzések | eredmények'!$A:$K,9,0)),
IF(VLOOKUP($A19&amp;"|"&amp;B$2,'Mérkőzések | eredmények'!$B:$K,8,0)="","",VLOOKUP($A19&amp;"|"&amp;B$2,'Mérkőzések | eredmények'!$B:$K,8,0))),"")</f>
        <v>4</v>
      </c>
      <c r="D20" s="20" t="str">
        <f>IFERROR(IFERROR(
IF(VLOOKUP($A19&amp;"|"&amp;D$2,'Mérkőzések | eredmények'!$A:$K,8,0)="","",VLOOKUP($A19&amp;"|"&amp;D$2,'Mérkőzések | eredmények'!$A:$K,8,0)),
IF(VLOOKUP($A19&amp;"|"&amp;D$2,'Mérkőzések | eredmények'!$B:$K,7,0)="","",VLOOKUP($A19&amp;"|"&amp;D$2,'Mérkőzések | eredmények'!$B:$K,7,0))),"")</f>
        <v/>
      </c>
      <c r="E20" s="21" t="str">
        <f>IFERROR(IFERROR(
IF(VLOOKUP($A19&amp;"|"&amp;D$2,'Mérkőzések | eredmények'!$A:$K,9,0)="","",VLOOKUP($A19&amp;"|"&amp;D$2,'Mérkőzések | eredmények'!$A:$K,9,0)),
IF(VLOOKUP($A19&amp;"|"&amp;D$2,'Mérkőzések | eredmények'!$B:$K,8,0)="","",VLOOKUP($A19&amp;"|"&amp;D$2,'Mérkőzések | eredmények'!$B:$K,8,0))),"")</f>
        <v/>
      </c>
      <c r="F20" s="22">
        <f>IFERROR(IFERROR(
IF(VLOOKUP($A19&amp;"|"&amp;F$2,'Mérkőzések | eredmények'!$A:$K,8,0)="","",VLOOKUP($A19&amp;"|"&amp;F$2,'Mérkőzések | eredmények'!$A:$K,8,0)),
IF(VLOOKUP($A19&amp;"|"&amp;F$2,'Mérkőzések | eredmények'!$B:$K,7,0)="","",VLOOKUP($A19&amp;"|"&amp;F$2,'Mérkőzések | eredmények'!$B:$K,7,0))),"")</f>
        <v>7</v>
      </c>
      <c r="G20" s="23">
        <f>IFERROR(IFERROR(
IF(VLOOKUP($A19&amp;"|"&amp;F$2,'Mérkőzések | eredmények'!$A:$K,9,0)="","",VLOOKUP($A19&amp;"|"&amp;F$2,'Mérkőzések | eredmények'!$A:$K,9,0)),
IF(VLOOKUP($A19&amp;"|"&amp;F$2,'Mérkőzések | eredmények'!$B:$K,8,0)="","",VLOOKUP($A19&amp;"|"&amp;F$2,'Mérkőzések | eredmények'!$B:$K,8,0))),"")</f>
        <v>5</v>
      </c>
      <c r="H20" s="20" t="str">
        <f>IFERROR(IFERROR(
IF(VLOOKUP($A19&amp;"|"&amp;H$2,'Mérkőzések | eredmények'!$A:$K,8,0)="","",VLOOKUP($A19&amp;"|"&amp;H$2,'Mérkőzések | eredmények'!$A:$K,8,0)),
IF(VLOOKUP($A19&amp;"|"&amp;H$2,'Mérkőzések | eredmények'!$B:$K,7,0)="","",VLOOKUP($A19&amp;"|"&amp;H$2,'Mérkőzések | eredmények'!$B:$K,7,0))),"")</f>
        <v/>
      </c>
      <c r="I20" s="21" t="str">
        <f>IFERROR(IFERROR(
IF(VLOOKUP($A19&amp;"|"&amp;H$2,'Mérkőzések | eredmények'!$A:$K,9,0)="","",VLOOKUP($A19&amp;"|"&amp;H$2,'Mérkőzések | eredmények'!$A:$K,9,0)),
IF(VLOOKUP($A19&amp;"|"&amp;H$2,'Mérkőzések | eredmények'!$B:$K,8,0)="","",VLOOKUP($A19&amp;"|"&amp;H$2,'Mérkőzések | eredmények'!$B:$K,8,0))),"")</f>
        <v/>
      </c>
      <c r="J20" s="20" t="str">
        <f>IFERROR(IFERROR(
IF(VLOOKUP($A19&amp;"|"&amp;J$2,'Mérkőzések | eredmények'!$A:$K,8,0)="","",VLOOKUP($A19&amp;"|"&amp;J$2,'Mérkőzések | eredmények'!$A:$K,8,0)),
IF(VLOOKUP($A19&amp;"|"&amp;J$2,'Mérkőzések | eredmények'!$B:$K,7,0)="","",VLOOKUP($A19&amp;"|"&amp;J$2,'Mérkőzések | eredmények'!$B:$K,7,0))),"")</f>
        <v/>
      </c>
      <c r="K20" s="21" t="str">
        <f>IFERROR(IFERROR(
IF(VLOOKUP($A19&amp;"|"&amp;J$2,'Mérkőzések | eredmények'!$A:$K,9,0)="","",VLOOKUP($A19&amp;"|"&amp;J$2,'Mérkőzések | eredmények'!$A:$K,9,0)),
IF(VLOOKUP($A19&amp;"|"&amp;J$2,'Mérkőzések | eredmények'!$B:$K,8,0)="","",VLOOKUP($A19&amp;"|"&amp;J$2,'Mérkőzések | eredmények'!$B:$K,8,0))),"")</f>
        <v/>
      </c>
      <c r="L20" s="20" t="str">
        <f>IFERROR(IFERROR(
IF(VLOOKUP($A19&amp;"|"&amp;L$2,'Mérkőzések | eredmények'!$A:$K,8,0)="","",VLOOKUP($A19&amp;"|"&amp;L$2,'Mérkőzések | eredmények'!$A:$K,8,0)),
IF(VLOOKUP($A19&amp;"|"&amp;L$2,'Mérkőzések | eredmények'!$B:$K,7,0)="","",VLOOKUP($A19&amp;"|"&amp;L$2,'Mérkőzések | eredmények'!$B:$K,7,0))),"")</f>
        <v/>
      </c>
      <c r="M20" s="21" t="str">
        <f>IFERROR(IFERROR(
IF(VLOOKUP($A19&amp;"|"&amp;L$2,'Mérkőzések | eredmények'!$A:$K,9,0)="","",VLOOKUP($A19&amp;"|"&amp;L$2,'Mérkőzések | eredmények'!$A:$K,9,0)),
IF(VLOOKUP($A19&amp;"|"&amp;L$2,'Mérkőzések | eredmények'!$B:$K,8,0)="","",VLOOKUP($A19&amp;"|"&amp;L$2,'Mérkőzések | eredmények'!$B:$K,8,0))),"")</f>
        <v/>
      </c>
      <c r="N20" s="20" t="str">
        <f>IFERROR(IFERROR(
IF(VLOOKUP($A19&amp;"|"&amp;N$2,'Mérkőzések | eredmények'!$A:$K,8,0)="","",VLOOKUP($A19&amp;"|"&amp;N$2,'Mérkőzések | eredmények'!$A:$K,8,0)),
IF(VLOOKUP($A19&amp;"|"&amp;N$2,'Mérkőzések | eredmények'!$B:$K,7,0)="","",VLOOKUP($A19&amp;"|"&amp;N$2,'Mérkőzések | eredmények'!$B:$K,7,0))),"")</f>
        <v/>
      </c>
      <c r="O20" s="21" t="str">
        <f>IFERROR(IFERROR(
IF(VLOOKUP($A19&amp;"|"&amp;N$2,'Mérkőzések | eredmények'!$A:$K,9,0)="","",VLOOKUP($A19&amp;"|"&amp;N$2,'Mérkőzések | eredmények'!$A:$K,9,0)),
IF(VLOOKUP($A19&amp;"|"&amp;N$2,'Mérkőzések | eredmények'!$B:$K,8,0)="","",VLOOKUP($A19&amp;"|"&amp;N$2,'Mérkőzések | eredmények'!$B:$K,8,0))),"")</f>
        <v/>
      </c>
      <c r="P20" s="20">
        <f>IFERROR(IFERROR(
IF(VLOOKUP($A19&amp;"|"&amp;P$2,'Mérkőzések | eredmények'!$A:$K,8,0)="","",VLOOKUP($A19&amp;"|"&amp;P$2,'Mérkőzések | eredmények'!$A:$K,8,0)),
IF(VLOOKUP($A19&amp;"|"&amp;P$2,'Mérkőzések | eredmények'!$B:$K,7,0)="","",VLOOKUP($A19&amp;"|"&amp;P$2,'Mérkőzések | eredmények'!$B:$K,7,0))),"")</f>
        <v>9</v>
      </c>
      <c r="Q20" s="29">
        <f>IFERROR(IFERROR(
IF(VLOOKUP($A19&amp;"|"&amp;P$2,'Mérkőzések | eredmények'!$A:$K,9,0)="","",VLOOKUP($A19&amp;"|"&amp;P$2,'Mérkőzések | eredmények'!$A:$K,9,0)),
IF(VLOOKUP($A19&amp;"|"&amp;P$2,'Mérkőzések | eredmények'!$B:$K,8,0)="","",VLOOKUP($A19&amp;"|"&amp;P$2,'Mérkőzések | eredmények'!$B:$K,8,0))),"")</f>
        <v>3</v>
      </c>
      <c r="R20" s="12"/>
      <c r="S20" s="2"/>
      <c r="T20" s="20" t="str">
        <f>IFERROR(IFERROR(
IF(VLOOKUP($A19&amp;"|"&amp;T$2,'Mérkőzések | eredmények'!$A:$K,8,0)="","",VLOOKUP($A19&amp;"|"&amp;T$2,'Mérkőzések | eredmények'!$A:$K,8,0)),
IF(VLOOKUP($A19&amp;"|"&amp;T$2,'Mérkőzések | eredmények'!$B:$K,7,0)="","",VLOOKUP($A19&amp;"|"&amp;T$2,'Mérkőzések | eredmények'!$B:$K,7,0))),"")</f>
        <v/>
      </c>
      <c r="U20" s="24" t="str">
        <f>IFERROR(IFERROR(
IF(VLOOKUP($A19&amp;"|"&amp;T$2,'Mérkőzések | eredmények'!$A:$K,9,0)="","",VLOOKUP($A19&amp;"|"&amp;T$2,'Mérkőzések | eredmények'!$A:$K,9,0)),
IF(VLOOKUP($A19&amp;"|"&amp;T$2,'Mérkőzések | eredmények'!$B:$K,8,0)="","",VLOOKUP($A19&amp;"|"&amp;T$2,'Mérkőzések | eredmények'!$B:$K,8,0))),"")</f>
        <v/>
      </c>
    </row>
    <row r="21" spans="1:21" ht="17.25" customHeight="1" x14ac:dyDescent="0.25">
      <c r="A21" s="78" t="str">
        <f>IF(cs_10="","",cs_10)</f>
        <v/>
      </c>
      <c r="B21" s="3" t="str">
        <f>IFERROR(IFERROR(
IF(VLOOKUP($A21&amp;"|"&amp;B$2,'Mérkőzések | eredmények'!$A:$K,6,0)="","",VLOOKUP($A21&amp;"|"&amp;B$2,'Mérkőzések | eredmények'!$A:$K,6,0)),
IF(VLOOKUP($A21&amp;"|"&amp;B$2,'Mérkőzések | eredmények'!$B:$K,5,0)="","",VLOOKUP($A21&amp;"|"&amp;B$2,'Mérkőzések | eredmények'!$B:$K,5,0))),"")</f>
        <v/>
      </c>
      <c r="C21" s="4" t="str">
        <f>IFERROR(IFERROR(
IF(VLOOKUP($A21&amp;"|"&amp;B$2,'Mérkőzések | eredmények'!$A:$K,7,0)="","",VLOOKUP($A21&amp;"|"&amp;B$2,'Mérkőzések | eredmények'!$A:$K,7,0)),
IF(VLOOKUP($A21&amp;"|"&amp;B$2,'Mérkőzések | eredmények'!$B:$K,6,0)="","",VLOOKUP($A21&amp;"|"&amp;B$2,'Mérkőzések | eredmények'!$B:$K,6,0))),"")</f>
        <v/>
      </c>
      <c r="D21" s="3" t="str">
        <f>IFERROR(IFERROR(
IF(VLOOKUP($A21&amp;"|"&amp;D$2,'Mérkőzések | eredmények'!$A:$K,6,0)="","",VLOOKUP($A21&amp;"|"&amp;D$2,'Mérkőzések | eredmények'!$A:$K,6,0)),
IF(VLOOKUP($A21&amp;"|"&amp;D$2,'Mérkőzések | eredmények'!$B:$K,5,0)="","",VLOOKUP($A21&amp;"|"&amp;D$2,'Mérkőzések | eredmények'!$B:$K,5,0))),"")</f>
        <v/>
      </c>
      <c r="E21" s="4" t="str">
        <f>IFERROR(IFERROR(
IF(VLOOKUP($A21&amp;"|"&amp;D$2,'Mérkőzések | eredmények'!$A:$K,7,0)="","",VLOOKUP($A21&amp;"|"&amp;D$2,'Mérkőzések | eredmények'!$A:$K,7,0)),
IF(VLOOKUP($A21&amp;"|"&amp;D$2,'Mérkőzések | eredmények'!$B:$K,6,0)="","",VLOOKUP($A21&amp;"|"&amp;D$2,'Mérkőzések | eredmények'!$B:$K,6,0))),"")</f>
        <v/>
      </c>
      <c r="F21" s="3" t="str">
        <f>IFERROR(IFERROR(
IF(VLOOKUP($A21&amp;"|"&amp;F$2,'Mérkőzések | eredmények'!$A:$K,6,0)="","",VLOOKUP($A21&amp;"|"&amp;F$2,'Mérkőzések | eredmények'!$A:$K,6,0)),
IF(VLOOKUP($A21&amp;"|"&amp;F$2,'Mérkőzések | eredmények'!$B:$K,5,0)="","",VLOOKUP($A21&amp;"|"&amp;F$2,'Mérkőzések | eredmények'!$B:$K,5,0))),"")</f>
        <v/>
      </c>
      <c r="G21" s="4" t="str">
        <f>IFERROR(IFERROR(
IF(VLOOKUP($A21&amp;"|"&amp;F$2,'Mérkőzések | eredmények'!$A:$K,7,0)="","",VLOOKUP($A21&amp;"|"&amp;F$2,'Mérkőzések | eredmények'!$A:$K,7,0)),
IF(VLOOKUP($A21&amp;"|"&amp;F$2,'Mérkőzések | eredmények'!$B:$K,6,0)="","",VLOOKUP($A21&amp;"|"&amp;F$2,'Mérkőzések | eredmények'!$B:$K,6,0))),"")</f>
        <v/>
      </c>
      <c r="H21" s="3" t="str">
        <f>IFERROR(IFERROR(
IF(VLOOKUP($A21&amp;"|"&amp;H$2,'Mérkőzések | eredmények'!$A:$K,6,0)="","",VLOOKUP($A21&amp;"|"&amp;H$2,'Mérkőzések | eredmények'!$A:$K,6,0)),
IF(VLOOKUP($A21&amp;"|"&amp;H$2,'Mérkőzések | eredmények'!$B:$K,5,0)="","",VLOOKUP($A21&amp;"|"&amp;H$2,'Mérkőzések | eredmények'!$B:$K,5,0))),"")</f>
        <v/>
      </c>
      <c r="I21" s="4" t="str">
        <f>IFERROR(IFERROR(
IF(VLOOKUP($A21&amp;"|"&amp;H$2,'Mérkőzések | eredmények'!$A:$K,7,0)="","",VLOOKUP($A21&amp;"|"&amp;H$2,'Mérkőzések | eredmények'!$A:$K,7,0)),
IF(VLOOKUP($A21&amp;"|"&amp;H$2,'Mérkőzések | eredmények'!$B:$K,6,0)="","",VLOOKUP($A21&amp;"|"&amp;H$2,'Mérkőzések | eredmények'!$B:$K,6,0))),"")</f>
        <v/>
      </c>
      <c r="J21" s="3" t="str">
        <f>IFERROR(IFERROR(
IF(VLOOKUP($A21&amp;"|"&amp;J$2,'Mérkőzések | eredmények'!$A:$K,6,0)="","",VLOOKUP($A21&amp;"|"&amp;J$2,'Mérkőzések | eredmények'!$A:$K,6,0)),
IF(VLOOKUP($A21&amp;"|"&amp;J$2,'Mérkőzések | eredmények'!$B:$K,5,0)="","",VLOOKUP($A21&amp;"|"&amp;J$2,'Mérkőzések | eredmények'!$B:$K,5,0))),"")</f>
        <v/>
      </c>
      <c r="K21" s="4" t="str">
        <f>IFERROR(IFERROR(
IF(VLOOKUP($A21&amp;"|"&amp;J$2,'Mérkőzések | eredmények'!$A:$K,7,0)="","",VLOOKUP($A21&amp;"|"&amp;J$2,'Mérkőzések | eredmények'!$A:$K,7,0)),
IF(VLOOKUP($A21&amp;"|"&amp;J$2,'Mérkőzések | eredmények'!$B:$K,6,0)="","",VLOOKUP($A21&amp;"|"&amp;J$2,'Mérkőzések | eredmények'!$B:$K,6,0))),"")</f>
        <v/>
      </c>
      <c r="L21" s="3" t="str">
        <f>IFERROR(IFERROR(
IF(VLOOKUP($A21&amp;"|"&amp;L$2,'Mérkőzések | eredmények'!$A:$K,6,0)="","",VLOOKUP($A21&amp;"|"&amp;L$2,'Mérkőzések | eredmények'!$A:$K,6,0)),
IF(VLOOKUP($A21&amp;"|"&amp;L$2,'Mérkőzések | eredmények'!$B:$K,5,0)="","",VLOOKUP($A21&amp;"|"&amp;L$2,'Mérkőzések | eredmények'!$B:$K,5,0))),"")</f>
        <v/>
      </c>
      <c r="M21" s="4" t="str">
        <f>IFERROR(IFERROR(
IF(VLOOKUP($A21&amp;"|"&amp;L$2,'Mérkőzések | eredmények'!$A:$K,7,0)="","",VLOOKUP($A21&amp;"|"&amp;L$2,'Mérkőzések | eredmények'!$A:$K,7,0)),
IF(VLOOKUP($A21&amp;"|"&amp;L$2,'Mérkőzések | eredmények'!$B:$K,6,0)="","",VLOOKUP($A21&amp;"|"&amp;L$2,'Mérkőzések | eredmények'!$B:$K,6,0))),"")</f>
        <v/>
      </c>
      <c r="N21" s="3" t="str">
        <f>IFERROR(IFERROR(
IF(VLOOKUP($A21&amp;"|"&amp;N$2,'Mérkőzések | eredmények'!$A:$K,6,0)="","",VLOOKUP($A21&amp;"|"&amp;N$2,'Mérkőzések | eredmények'!$A:$K,6,0)),
IF(VLOOKUP($A21&amp;"|"&amp;N$2,'Mérkőzések | eredmények'!$B:$K,5,0)="","",VLOOKUP($A21&amp;"|"&amp;N$2,'Mérkőzések | eredmények'!$B:$K,5,0))),"")</f>
        <v/>
      </c>
      <c r="O21" s="4" t="str">
        <f>IFERROR(IFERROR(
IF(VLOOKUP($A21&amp;"|"&amp;N$2,'Mérkőzések | eredmények'!$A:$K,7,0)="","",VLOOKUP($A21&amp;"|"&amp;N$2,'Mérkőzések | eredmények'!$A:$K,7,0)),
IF(VLOOKUP($A21&amp;"|"&amp;N$2,'Mérkőzések | eredmények'!$B:$K,6,0)="","",VLOOKUP($A21&amp;"|"&amp;N$2,'Mérkőzések | eredmények'!$B:$K,6,0))),"")</f>
        <v/>
      </c>
      <c r="P21" s="3" t="str">
        <f>IFERROR(IFERROR(
IF(VLOOKUP($A21&amp;"|"&amp;P$2,'Mérkőzések | eredmények'!$A:$K,6,0)="","",VLOOKUP($A21&amp;"|"&amp;P$2,'Mérkőzések | eredmények'!$A:$K,6,0)),
IF(VLOOKUP($A21&amp;"|"&amp;P$2,'Mérkőzések | eredmények'!$B:$K,5,0)="","",VLOOKUP($A21&amp;"|"&amp;P$2,'Mérkőzések | eredmények'!$B:$K,5,0))),"")</f>
        <v/>
      </c>
      <c r="Q21" s="4" t="str">
        <f>IFERROR(IFERROR(
IF(VLOOKUP($A21&amp;"|"&amp;P$2,'Mérkőzések | eredmények'!$A:$K,7,0)="","",VLOOKUP($A21&amp;"|"&amp;P$2,'Mérkőzések | eredmények'!$A:$K,7,0)),
IF(VLOOKUP($A21&amp;"|"&amp;P$2,'Mérkőzések | eredmények'!$B:$K,6,0)="","",VLOOKUP($A21&amp;"|"&amp;P$2,'Mérkőzések | eredmények'!$B:$K,6,0))),"")</f>
        <v/>
      </c>
      <c r="R21" s="3" t="str">
        <f>IFERROR(IFERROR(
IF(VLOOKUP($A21&amp;"|"&amp;R$2,'Mérkőzések | eredmények'!$A:$K,6,0)="","",VLOOKUP($A21&amp;"|"&amp;R$2,'Mérkőzések | eredmények'!$A:$K,6,0)),
IF(VLOOKUP($A21&amp;"|"&amp;R$2,'Mérkőzések | eredmények'!$B:$K,5,0)="","",VLOOKUP($A21&amp;"|"&amp;R$2,'Mérkőzések | eredmények'!$B:$K,5,0))),"")</f>
        <v/>
      </c>
      <c r="S21" s="4" t="str">
        <f>IFERROR(IFERROR(
IF(VLOOKUP($A21&amp;"|"&amp;R$2,'Mérkőzések | eredmények'!$A:$K,7,0)="","",VLOOKUP($A21&amp;"|"&amp;R$2,'Mérkőzések | eredmények'!$A:$K,7,0)),
IF(VLOOKUP($A21&amp;"|"&amp;R$2,'Mérkőzések | eredmények'!$B:$K,6,0)="","",VLOOKUP($A21&amp;"|"&amp;R$2,'Mérkőzések | eredmények'!$B:$K,6,0))),"")</f>
        <v/>
      </c>
      <c r="T21" s="2"/>
      <c r="U21" s="6"/>
    </row>
    <row r="22" spans="1:21" ht="17.25" customHeight="1" thickBot="1" x14ac:dyDescent="0.3">
      <c r="A22" s="79"/>
      <c r="B22" s="30" t="str">
        <f>IFERROR(IFERROR(
IF(VLOOKUP($A21&amp;"|"&amp;B$2,'Mérkőzések | eredmények'!$A:$K,8,0)="","",VLOOKUP($A21&amp;"|"&amp;B$2,'Mérkőzések | eredmények'!$A:$K,8,0)),
IF(VLOOKUP($A21&amp;"|"&amp;B$2,'Mérkőzések | eredmények'!$B:$K,7,0)="","",VLOOKUP($A21&amp;"|"&amp;B$2,'Mérkőzések | eredmények'!$B:$K,7,0))),"")</f>
        <v/>
      </c>
      <c r="C22" s="31" t="str">
        <f>IFERROR(IFERROR(
IF(VLOOKUP($A21&amp;"|"&amp;B$2,'Mérkőzések | eredmények'!$A:$K,9,0)="","",VLOOKUP($A21&amp;"|"&amp;B$2,'Mérkőzések | eredmények'!$A:$K,9,0)),
IF(VLOOKUP($A21&amp;"|"&amp;B$2,'Mérkőzések | eredmények'!$B:$K,8,0)="","",VLOOKUP($A21&amp;"|"&amp;B$2,'Mérkőzések | eredmények'!$B:$K,8,0))),"")</f>
        <v/>
      </c>
      <c r="D22" s="30" t="str">
        <f>IFERROR(IFERROR(
IF(VLOOKUP($A21&amp;"|"&amp;D$2,'Mérkőzések | eredmények'!$A:$K,8,0)="","",VLOOKUP($A21&amp;"|"&amp;D$2,'Mérkőzések | eredmények'!$A:$K,8,0)),
IF(VLOOKUP($A21&amp;"|"&amp;D$2,'Mérkőzések | eredmények'!$B:$K,7,0)="","",VLOOKUP($A21&amp;"|"&amp;D$2,'Mérkőzések | eredmények'!$B:$K,7,0))),"")</f>
        <v/>
      </c>
      <c r="E22" s="31" t="str">
        <f>IFERROR(IFERROR(
IF(VLOOKUP($A21&amp;"|"&amp;D$2,'Mérkőzések | eredmények'!$A:$K,9,0)="","",VLOOKUP($A21&amp;"|"&amp;D$2,'Mérkőzések | eredmények'!$A:$K,9,0)),
IF(VLOOKUP($A21&amp;"|"&amp;D$2,'Mérkőzések | eredmények'!$B:$K,8,0)="","",VLOOKUP($A21&amp;"|"&amp;D$2,'Mérkőzések | eredmények'!$B:$K,8,0))),"")</f>
        <v/>
      </c>
      <c r="F22" s="30" t="str">
        <f>IFERROR(IFERROR(
IF(VLOOKUP($A21&amp;"|"&amp;F$2,'Mérkőzések | eredmények'!$A:$K,8,0)="","",VLOOKUP($A21&amp;"|"&amp;F$2,'Mérkőzések | eredmények'!$A:$K,8,0)),
IF(VLOOKUP($A21&amp;"|"&amp;F$2,'Mérkőzések | eredmények'!$B:$K,7,0)="","",VLOOKUP($A21&amp;"|"&amp;F$2,'Mérkőzések | eredmények'!$B:$K,7,0))),"")</f>
        <v/>
      </c>
      <c r="G22" s="31" t="str">
        <f>IFERROR(IFERROR(
IF(VLOOKUP($A21&amp;"|"&amp;F$2,'Mérkőzések | eredmények'!$A:$K,9,0)="","",VLOOKUP($A21&amp;"|"&amp;F$2,'Mérkőzések | eredmények'!$A:$K,9,0)),
IF(VLOOKUP($A21&amp;"|"&amp;F$2,'Mérkőzések | eredmények'!$B:$K,8,0)="","",VLOOKUP($A21&amp;"|"&amp;F$2,'Mérkőzések | eredmények'!$B:$K,8,0))),"")</f>
        <v/>
      </c>
      <c r="H22" s="32" t="str">
        <f>IFERROR(IFERROR(
IF(VLOOKUP($A21&amp;"|"&amp;H$2,'Mérkőzések | eredmények'!$A:$K,8,0)="","",VLOOKUP($A21&amp;"|"&amp;H$2,'Mérkőzések | eredmények'!$A:$K,8,0)),
IF(VLOOKUP($A21&amp;"|"&amp;H$2,'Mérkőzések | eredmények'!$B:$K,7,0)="","",VLOOKUP($A21&amp;"|"&amp;H$2,'Mérkőzések | eredmények'!$B:$K,7,0))),"")</f>
        <v/>
      </c>
      <c r="I22" s="33" t="str">
        <f>IFERROR(IFERROR(
IF(VLOOKUP($A21&amp;"|"&amp;H$2,'Mérkőzések | eredmények'!$A:$K,9,0)="","",VLOOKUP($A21&amp;"|"&amp;H$2,'Mérkőzések | eredmények'!$A:$K,9,0)),
IF(VLOOKUP($A21&amp;"|"&amp;H$2,'Mérkőzések | eredmények'!$B:$K,8,0)="","",VLOOKUP($A21&amp;"|"&amp;H$2,'Mérkőzések | eredmények'!$B:$K,8,0))),"")</f>
        <v/>
      </c>
      <c r="J22" s="32" t="str">
        <f>IFERROR(IFERROR(
IF(VLOOKUP($A21&amp;"|"&amp;J$2,'Mérkőzések | eredmények'!$A:$K,8,0)="","",VLOOKUP($A21&amp;"|"&amp;J$2,'Mérkőzések | eredmények'!$A:$K,8,0)),
IF(VLOOKUP($A21&amp;"|"&amp;J$2,'Mérkőzések | eredmények'!$B:$K,7,0)="","",VLOOKUP($A21&amp;"|"&amp;J$2,'Mérkőzések | eredmények'!$B:$K,7,0))),"")</f>
        <v/>
      </c>
      <c r="K22" s="33" t="str">
        <f>IFERROR(IFERROR(
IF(VLOOKUP($A21&amp;"|"&amp;J$2,'Mérkőzések | eredmények'!$A:$K,9,0)="","",VLOOKUP($A21&amp;"|"&amp;J$2,'Mérkőzések | eredmények'!$A:$K,9,0)),
IF(VLOOKUP($A21&amp;"|"&amp;J$2,'Mérkőzések | eredmények'!$B:$K,8,0)="","",VLOOKUP($A21&amp;"|"&amp;J$2,'Mérkőzések | eredmények'!$B:$K,8,0))),"")</f>
        <v/>
      </c>
      <c r="L22" s="30" t="str">
        <f>IFERROR(IFERROR(
IF(VLOOKUP($A21&amp;"|"&amp;L$2,'Mérkőzések | eredmények'!$A:$K,8,0)="","",VLOOKUP($A21&amp;"|"&amp;L$2,'Mérkőzések | eredmények'!$A:$K,8,0)),
IF(VLOOKUP($A21&amp;"|"&amp;L$2,'Mérkőzések | eredmények'!$B:$K,7,0)="","",VLOOKUP($A21&amp;"|"&amp;L$2,'Mérkőzések | eredmények'!$B:$K,7,0))),"")</f>
        <v/>
      </c>
      <c r="M22" s="31" t="str">
        <f>IFERROR(IFERROR(
IF(VLOOKUP($A21&amp;"|"&amp;L$2,'Mérkőzések | eredmények'!$A:$K,9,0)="","",VLOOKUP($A21&amp;"|"&amp;L$2,'Mérkőzések | eredmények'!$A:$K,9,0)),
IF(VLOOKUP($A21&amp;"|"&amp;L$2,'Mérkőzések | eredmények'!$B:$K,8,0)="","",VLOOKUP($A21&amp;"|"&amp;L$2,'Mérkőzések | eredmények'!$B:$K,8,0))),"")</f>
        <v/>
      </c>
      <c r="N22" s="30" t="str">
        <f>IFERROR(IFERROR(
IF(VLOOKUP($A21&amp;"|"&amp;N$2,'Mérkőzések | eredmények'!$A:$K,8,0)="","",VLOOKUP($A21&amp;"|"&amp;N$2,'Mérkőzések | eredmények'!$A:$K,8,0)),
IF(VLOOKUP($A21&amp;"|"&amp;N$2,'Mérkőzések | eredmények'!$B:$K,7,0)="","",VLOOKUP($A21&amp;"|"&amp;N$2,'Mérkőzések | eredmények'!$B:$K,7,0))),"")</f>
        <v/>
      </c>
      <c r="O22" s="31" t="str">
        <f>IFERROR(IFERROR(
IF(VLOOKUP($A21&amp;"|"&amp;N$2,'Mérkőzések | eredmények'!$A:$K,9,0)="","",VLOOKUP($A21&amp;"|"&amp;N$2,'Mérkőzések | eredmények'!$A:$K,9,0)),
IF(VLOOKUP($A21&amp;"|"&amp;N$2,'Mérkőzések | eredmények'!$B:$K,8,0)="","",VLOOKUP($A21&amp;"|"&amp;N$2,'Mérkőzések | eredmények'!$B:$K,8,0))),"")</f>
        <v/>
      </c>
      <c r="P22" s="30" t="str">
        <f>IFERROR(IFERROR(
IF(VLOOKUP($A21&amp;"|"&amp;P$2,'Mérkőzések | eredmények'!$A:$K,8,0)="","",VLOOKUP($A21&amp;"|"&amp;P$2,'Mérkőzések | eredmények'!$A:$K,8,0)),
IF(VLOOKUP($A21&amp;"|"&amp;P$2,'Mérkőzések | eredmények'!$B:$K,7,0)="","",VLOOKUP($A21&amp;"|"&amp;P$2,'Mérkőzések | eredmények'!$B:$K,7,0))),"")</f>
        <v/>
      </c>
      <c r="Q22" s="31" t="str">
        <f>IFERROR(IFERROR(
IF(VLOOKUP($A21&amp;"|"&amp;P$2,'Mérkőzések | eredmények'!$A:$K,9,0)="","",VLOOKUP($A21&amp;"|"&amp;P$2,'Mérkőzések | eredmények'!$A:$K,9,0)),
IF(VLOOKUP($A21&amp;"|"&amp;P$2,'Mérkőzések | eredmények'!$B:$K,8,0)="","",VLOOKUP($A21&amp;"|"&amp;P$2,'Mérkőzések | eredmények'!$B:$K,8,0))),"")</f>
        <v/>
      </c>
      <c r="R22" s="30" t="str">
        <f>IFERROR(IFERROR(
IF(VLOOKUP($A21&amp;"|"&amp;R$2,'Mérkőzések | eredmények'!$A:$K,8,0)="","",VLOOKUP($A21&amp;"|"&amp;R$2,'Mérkőzések | eredmények'!$A:$K,8,0)),
IF(VLOOKUP($A21&amp;"|"&amp;R$2,'Mérkőzések | eredmények'!$B:$K,7,0)="","",VLOOKUP($A21&amp;"|"&amp;R$2,'Mérkőzések | eredmények'!$B:$K,7,0))),"")</f>
        <v/>
      </c>
      <c r="S22" s="34" t="str">
        <f>IFERROR(IFERROR(
IF(VLOOKUP($A21&amp;"|"&amp;R$2,'Mérkőzések | eredmények'!$A:$K,9,0)="","",VLOOKUP($A21&amp;"|"&amp;R$2,'Mérkőzések | eredmények'!$A:$K,9,0)),
IF(VLOOKUP($A21&amp;"|"&amp;R$2,'Mérkőzések | eredmények'!$B:$K,8,0)="","",VLOOKUP($A21&amp;"|"&amp;R$2,'Mérkőzések | eredmények'!$B:$K,8,0))),"")</f>
        <v/>
      </c>
      <c r="T22" s="13"/>
      <c r="U22" s="7"/>
    </row>
    <row r="27" spans="1:21" x14ac:dyDescent="0.25">
      <c r="C27" s="17"/>
      <c r="D27" s="17"/>
      <c r="E27" s="17"/>
      <c r="F27" s="17"/>
      <c r="G27" s="17"/>
    </row>
    <row r="28" spans="1:21" x14ac:dyDescent="0.25">
      <c r="C28" s="17"/>
      <c r="D28" s="17"/>
      <c r="E28" s="17"/>
      <c r="F28" s="17"/>
      <c r="N28" s="17"/>
      <c r="O28" s="17"/>
      <c r="P28" s="17"/>
      <c r="Q28" s="17"/>
      <c r="R28" s="17"/>
    </row>
    <row r="29" spans="1:21" x14ac:dyDescent="0.25">
      <c r="C29" s="17"/>
      <c r="D29" s="17"/>
      <c r="E29" s="17"/>
      <c r="F29" s="17"/>
      <c r="N29" s="17"/>
      <c r="O29" s="17"/>
      <c r="P29" s="17"/>
      <c r="Q29" s="17"/>
      <c r="R29" s="17"/>
    </row>
    <row r="30" spans="1:21" x14ac:dyDescent="0.25">
      <c r="C30" s="17"/>
      <c r="D30" s="17"/>
      <c r="E30" s="17"/>
      <c r="F30" s="17"/>
      <c r="N30" s="17"/>
      <c r="O30" s="17"/>
      <c r="P30" s="17"/>
      <c r="Q30" s="17"/>
      <c r="R30" s="17"/>
    </row>
    <row r="31" spans="1:21" x14ac:dyDescent="0.25">
      <c r="C31" s="17"/>
      <c r="D31" s="17"/>
      <c r="E31" s="17"/>
      <c r="F31" s="17"/>
      <c r="N31" s="17"/>
      <c r="O31" s="17"/>
      <c r="P31" s="17"/>
      <c r="Q31" s="17"/>
      <c r="R31" s="17"/>
    </row>
    <row r="32" spans="1:21" x14ac:dyDescent="0.25">
      <c r="N32" s="17"/>
      <c r="O32" s="17"/>
      <c r="P32" s="17"/>
      <c r="Q32" s="17"/>
      <c r="R32" s="17"/>
    </row>
    <row r="33" spans="14:18" x14ac:dyDescent="0.25">
      <c r="N33" s="17"/>
      <c r="O33" s="17"/>
      <c r="P33" s="17"/>
      <c r="Q33" s="17"/>
      <c r="R33" s="17"/>
    </row>
  </sheetData>
  <sortState xmlns:xlrd2="http://schemas.microsoft.com/office/spreadsheetml/2017/richdata2" ref="Z5:AA12">
    <sortCondition descending="1" ref="AA5:AA12"/>
  </sortState>
  <mergeCells count="20">
    <mergeCell ref="A19:A20"/>
    <mergeCell ref="A21:A22"/>
    <mergeCell ref="A7:A8"/>
    <mergeCell ref="A9:A10"/>
    <mergeCell ref="A11:A12"/>
    <mergeCell ref="A13:A14"/>
    <mergeCell ref="A15:A16"/>
    <mergeCell ref="A17:A18"/>
    <mergeCell ref="T2:U2"/>
    <mergeCell ref="A3:A4"/>
    <mergeCell ref="B2:C2"/>
    <mergeCell ref="D2:E2"/>
    <mergeCell ref="A5:A6"/>
    <mergeCell ref="F2:G2"/>
    <mergeCell ref="H2:I2"/>
    <mergeCell ref="J2:K2"/>
    <mergeCell ref="L2:M2"/>
    <mergeCell ref="N2:O2"/>
    <mergeCell ref="P2:Q2"/>
    <mergeCell ref="R2:S2"/>
  </mergeCells>
  <conditionalFormatting sqref="B6:C6 B8:E8 B10:G10 B12:I12 B14:K14 B16:M16 B18:O18 B20:Q20 B22:S22">
    <cfRule type="expression" dxfId="17" priority="2">
      <formula>IF(AND(B5=2,B6=""),1,0)</formula>
    </cfRule>
  </conditionalFormatting>
  <conditionalFormatting sqref="D4:U4">
    <cfRule type="expression" dxfId="16" priority="4">
      <formula>IF(AND(D3=2,D4=""),1,0)</formula>
    </cfRule>
  </conditionalFormatting>
  <conditionalFormatting sqref="F6:U6 H8:U8 J10:U10 L12:U12 N14:U14 P16:U16 R18:U18 T20:U20">
    <cfRule type="expression" dxfId="15" priority="3">
      <formula>IF(AND(F5=2,F6=""),1,0)</formula>
    </cfRule>
  </conditionalFormatting>
  <pageMargins left="0.7" right="0.7" top="0.75" bottom="0.75" header="0.3" footer="0.3"/>
  <ignoredErrors>
    <ignoredError sqref="B4:U22 D3:T3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41771-2CDB-43B8-897C-776EEF7580CD}">
  <sheetPr codeName="Munka2"/>
  <dimension ref="A1:M37"/>
  <sheetViews>
    <sheetView workbookViewId="0">
      <selection activeCell="A19" sqref="A19"/>
    </sheetView>
  </sheetViews>
  <sheetFormatPr defaultRowHeight="15" x14ac:dyDescent="0.25"/>
  <cols>
    <col min="1" max="2" width="52" customWidth="1"/>
    <col min="3" max="4" width="29" bestFit="1" customWidth="1"/>
    <col min="5" max="5" width="12.42578125" bestFit="1" customWidth="1"/>
    <col min="6" max="6" width="14.7109375" bestFit="1" customWidth="1"/>
    <col min="7" max="7" width="15.140625" bestFit="1" customWidth="1"/>
    <col min="8" max="11" width="13" bestFit="1" customWidth="1"/>
    <col min="12" max="12" width="25.140625" bestFit="1" customWidth="1"/>
    <col min="13" max="13" width="26.85546875" bestFit="1" customWidth="1"/>
    <col min="14" max="14" width="16.85546875" bestFit="1" customWidth="1"/>
    <col min="15" max="17" width="17.140625" bestFit="1" customWidth="1"/>
    <col min="18" max="18" width="12.5703125" bestFit="1" customWidth="1"/>
    <col min="19" max="19" width="7.85546875" bestFit="1" customWidth="1"/>
    <col min="20" max="20" width="8.7109375" bestFit="1" customWidth="1"/>
  </cols>
  <sheetData>
    <row r="1" spans="1:13" ht="30" x14ac:dyDescent="0.25">
      <c r="A1" t="s">
        <v>7</v>
      </c>
      <c r="B1" t="s">
        <v>8</v>
      </c>
      <c r="C1" s="37" t="s">
        <v>0</v>
      </c>
      <c r="D1" s="38" t="s">
        <v>1</v>
      </c>
      <c r="E1" s="37" t="s">
        <v>6</v>
      </c>
      <c r="F1" s="37" t="s">
        <v>10</v>
      </c>
      <c r="G1" s="37" t="s">
        <v>11</v>
      </c>
      <c r="H1" s="37" t="s">
        <v>4</v>
      </c>
      <c r="I1" s="37" t="s">
        <v>5</v>
      </c>
      <c r="J1" s="37" t="s">
        <v>2</v>
      </c>
      <c r="K1" s="37" t="s">
        <v>3</v>
      </c>
      <c r="L1" s="37" t="s">
        <v>12</v>
      </c>
      <c r="M1" s="37" t="s">
        <v>13</v>
      </c>
    </row>
    <row r="2" spans="1:13" x14ac:dyDescent="0.25">
      <c r="A2" t="s">
        <v>38</v>
      </c>
      <c r="B2" t="s">
        <v>39</v>
      </c>
      <c r="C2" t="s">
        <v>29</v>
      </c>
      <c r="D2" s="1" t="s">
        <v>30</v>
      </c>
      <c r="E2" s="17"/>
      <c r="F2" s="36"/>
      <c r="G2" s="36"/>
      <c r="H2" s="36"/>
      <c r="I2" s="36"/>
      <c r="J2" s="36"/>
      <c r="K2" s="36"/>
      <c r="L2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2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3" spans="1:13" x14ac:dyDescent="0.25">
      <c r="A3" t="s">
        <v>40</v>
      </c>
      <c r="B3" t="s">
        <v>41</v>
      </c>
      <c r="C3" t="s">
        <v>29</v>
      </c>
      <c r="D3" s="1" t="s">
        <v>31</v>
      </c>
      <c r="E3" s="17"/>
      <c r="F3" s="36"/>
      <c r="G3" s="36"/>
      <c r="H3" s="36"/>
      <c r="I3" s="36"/>
      <c r="J3" s="36"/>
      <c r="K3" s="36"/>
      <c r="L3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3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4" spans="1:13" x14ac:dyDescent="0.25">
      <c r="A4" t="s">
        <v>42</v>
      </c>
      <c r="B4" t="s">
        <v>43</v>
      </c>
      <c r="C4" t="s">
        <v>29</v>
      </c>
      <c r="D4" s="1" t="s">
        <v>32</v>
      </c>
      <c r="E4" s="17">
        <v>1</v>
      </c>
      <c r="F4" s="36">
        <v>4</v>
      </c>
      <c r="G4" s="36">
        <v>0</v>
      </c>
      <c r="H4" s="36">
        <v>12</v>
      </c>
      <c r="I4" s="36">
        <v>2</v>
      </c>
      <c r="J4" s="36">
        <v>149</v>
      </c>
      <c r="K4" s="36">
        <v>104</v>
      </c>
      <c r="L4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4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5" spans="1:13" x14ac:dyDescent="0.25">
      <c r="A5" t="s">
        <v>44</v>
      </c>
      <c r="B5" t="s">
        <v>45</v>
      </c>
      <c r="C5" t="s">
        <v>29</v>
      </c>
      <c r="D5" s="1" t="s">
        <v>33</v>
      </c>
      <c r="E5" s="17"/>
      <c r="F5" s="36"/>
      <c r="G5" s="36"/>
      <c r="H5" s="36"/>
      <c r="I5" s="36"/>
      <c r="J5" s="36"/>
      <c r="K5" s="36"/>
      <c r="L5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5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6" spans="1:13" x14ac:dyDescent="0.25">
      <c r="A6" t="s">
        <v>46</v>
      </c>
      <c r="B6" t="s">
        <v>47</v>
      </c>
      <c r="C6" t="s">
        <v>29</v>
      </c>
      <c r="D6" s="1" t="s">
        <v>34</v>
      </c>
      <c r="E6" s="17"/>
      <c r="F6" s="36"/>
      <c r="G6" s="36"/>
      <c r="H6" s="36"/>
      <c r="I6" s="36"/>
      <c r="J6" s="36"/>
      <c r="K6" s="36"/>
      <c r="L6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6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7" spans="1:13" x14ac:dyDescent="0.25">
      <c r="A7" t="s">
        <v>48</v>
      </c>
      <c r="B7" t="s">
        <v>49</v>
      </c>
      <c r="C7" t="s">
        <v>29</v>
      </c>
      <c r="D7" s="1" t="s">
        <v>35</v>
      </c>
      <c r="E7" s="17">
        <v>1</v>
      </c>
      <c r="F7" s="36">
        <v>4</v>
      </c>
      <c r="G7" s="36">
        <v>0</v>
      </c>
      <c r="H7" s="36">
        <v>11</v>
      </c>
      <c r="I7" s="36">
        <v>4</v>
      </c>
      <c r="J7" s="36">
        <v>158</v>
      </c>
      <c r="K7" s="36">
        <v>120</v>
      </c>
      <c r="L7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7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8" spans="1:13" x14ac:dyDescent="0.25">
      <c r="A8" t="s">
        <v>50</v>
      </c>
      <c r="B8" t="s">
        <v>51</v>
      </c>
      <c r="C8" t="s">
        <v>29</v>
      </c>
      <c r="D8" s="1" t="s">
        <v>36</v>
      </c>
      <c r="E8" s="17"/>
      <c r="F8" s="36"/>
      <c r="G8" s="36"/>
      <c r="H8" s="36"/>
      <c r="I8" s="36"/>
      <c r="J8" s="36"/>
      <c r="K8" s="36"/>
      <c r="L8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8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9" spans="1:13" x14ac:dyDescent="0.25">
      <c r="A9" t="s">
        <v>52</v>
      </c>
      <c r="B9" t="s">
        <v>53</v>
      </c>
      <c r="C9" t="s">
        <v>29</v>
      </c>
      <c r="D9" s="1" t="s">
        <v>37</v>
      </c>
      <c r="E9" s="17">
        <v>1</v>
      </c>
      <c r="F9" s="36">
        <v>3</v>
      </c>
      <c r="G9" s="36">
        <v>1</v>
      </c>
      <c r="H9" s="36">
        <v>10</v>
      </c>
      <c r="I9" s="36">
        <v>4</v>
      </c>
      <c r="J9" s="36">
        <v>134</v>
      </c>
      <c r="K9" s="36">
        <v>88</v>
      </c>
      <c r="L9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9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0" spans="1:13" x14ac:dyDescent="0.25">
      <c r="A10" t="s">
        <v>54</v>
      </c>
      <c r="B10" t="s">
        <v>55</v>
      </c>
      <c r="C10" t="s">
        <v>30</v>
      </c>
      <c r="D10" s="1" t="s">
        <v>31</v>
      </c>
      <c r="E10" s="17">
        <v>1</v>
      </c>
      <c r="F10" s="36">
        <v>4</v>
      </c>
      <c r="G10" s="36">
        <v>0</v>
      </c>
      <c r="H10" s="36">
        <v>11</v>
      </c>
      <c r="I10" s="36">
        <v>0</v>
      </c>
      <c r="J10" s="36">
        <v>121</v>
      </c>
      <c r="K10" s="36">
        <v>47</v>
      </c>
      <c r="L10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0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1" spans="1:13" x14ac:dyDescent="0.25">
      <c r="A11" t="s">
        <v>56</v>
      </c>
      <c r="B11" t="s">
        <v>57</v>
      </c>
      <c r="C11" t="s">
        <v>30</v>
      </c>
      <c r="D11" s="1" t="s">
        <v>32</v>
      </c>
      <c r="E11" s="17"/>
      <c r="F11" s="36"/>
      <c r="G11" s="36"/>
      <c r="H11" s="36"/>
      <c r="I11" s="36"/>
      <c r="J11" s="36"/>
      <c r="K11" s="36"/>
      <c r="L11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11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12" spans="1:13" x14ac:dyDescent="0.25">
      <c r="A12" t="s">
        <v>58</v>
      </c>
      <c r="B12" t="s">
        <v>59</v>
      </c>
      <c r="C12" t="s">
        <v>30</v>
      </c>
      <c r="D12" s="1" t="s">
        <v>33</v>
      </c>
      <c r="E12" s="17"/>
      <c r="F12" s="36"/>
      <c r="G12" s="36"/>
      <c r="H12" s="36"/>
      <c r="I12" s="36"/>
      <c r="J12" s="36"/>
      <c r="K12" s="36"/>
      <c r="L12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12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13" spans="1:13" x14ac:dyDescent="0.25">
      <c r="A13" t="s">
        <v>60</v>
      </c>
      <c r="B13" t="s">
        <v>61</v>
      </c>
      <c r="C13" t="s">
        <v>30</v>
      </c>
      <c r="D13" s="1" t="s">
        <v>34</v>
      </c>
      <c r="E13" s="17">
        <v>1</v>
      </c>
      <c r="F13" s="36">
        <v>4</v>
      </c>
      <c r="G13" s="36">
        <v>0</v>
      </c>
      <c r="H13" s="36">
        <v>12</v>
      </c>
      <c r="I13" s="36">
        <v>0</v>
      </c>
      <c r="J13" s="36">
        <v>134</v>
      </c>
      <c r="K13" s="36">
        <v>71</v>
      </c>
      <c r="L13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3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4" spans="1:13" x14ac:dyDescent="0.25">
      <c r="A14" t="s">
        <v>62</v>
      </c>
      <c r="B14" t="s">
        <v>63</v>
      </c>
      <c r="C14" t="s">
        <v>30</v>
      </c>
      <c r="D14" s="1" t="s">
        <v>35</v>
      </c>
      <c r="E14" s="17"/>
      <c r="F14" s="36"/>
      <c r="G14" s="36"/>
      <c r="H14" s="36"/>
      <c r="I14" s="36"/>
      <c r="J14" s="36"/>
      <c r="K14" s="36"/>
      <c r="L14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14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15" spans="1:13" x14ac:dyDescent="0.25">
      <c r="A15" t="s">
        <v>64</v>
      </c>
      <c r="B15" t="s">
        <v>65</v>
      </c>
      <c r="C15" t="s">
        <v>30</v>
      </c>
      <c r="D15" s="1" t="s">
        <v>36</v>
      </c>
      <c r="E15" s="17">
        <v>1</v>
      </c>
      <c r="F15" s="36">
        <v>3</v>
      </c>
      <c r="G15" s="36">
        <v>1</v>
      </c>
      <c r="H15" s="36">
        <v>8</v>
      </c>
      <c r="I15" s="36">
        <v>4</v>
      </c>
      <c r="J15" s="36">
        <v>124</v>
      </c>
      <c r="K15" s="36">
        <v>125</v>
      </c>
      <c r="L15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5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6" spans="1:13" x14ac:dyDescent="0.25">
      <c r="A16" t="s">
        <v>66</v>
      </c>
      <c r="B16" t="s">
        <v>67</v>
      </c>
      <c r="C16" t="s">
        <v>30</v>
      </c>
      <c r="D16" s="1" t="s">
        <v>37</v>
      </c>
      <c r="E16" s="17"/>
      <c r="F16" s="36"/>
      <c r="G16" s="36"/>
      <c r="H16" s="36"/>
      <c r="I16" s="36"/>
      <c r="J16" s="36"/>
      <c r="K16" s="36"/>
      <c r="L16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16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17" spans="1:13" x14ac:dyDescent="0.25">
      <c r="A17" t="s">
        <v>68</v>
      </c>
      <c r="B17" t="s">
        <v>69</v>
      </c>
      <c r="C17" t="s">
        <v>31</v>
      </c>
      <c r="D17" s="1" t="s">
        <v>32</v>
      </c>
      <c r="E17" s="17">
        <v>1</v>
      </c>
      <c r="F17" s="36">
        <v>3</v>
      </c>
      <c r="G17" s="36">
        <v>1</v>
      </c>
      <c r="H17" s="36">
        <v>9</v>
      </c>
      <c r="I17" s="36">
        <v>6</v>
      </c>
      <c r="J17" s="36">
        <v>128</v>
      </c>
      <c r="K17" s="36">
        <v>131</v>
      </c>
      <c r="L17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7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8" spans="1:13" x14ac:dyDescent="0.25">
      <c r="A18" t="s">
        <v>70</v>
      </c>
      <c r="B18" t="s">
        <v>71</v>
      </c>
      <c r="C18" t="s">
        <v>31</v>
      </c>
      <c r="D18" s="1" t="s">
        <v>33</v>
      </c>
      <c r="E18" s="17"/>
      <c r="F18" s="36"/>
      <c r="G18" s="36"/>
      <c r="H18" s="36"/>
      <c r="I18" s="36"/>
      <c r="J18" s="36"/>
      <c r="K18" s="36"/>
      <c r="L18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18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19" spans="1:13" x14ac:dyDescent="0.25">
      <c r="A19" t="s">
        <v>72</v>
      </c>
      <c r="B19" t="s">
        <v>73</v>
      </c>
      <c r="C19" t="s">
        <v>31</v>
      </c>
      <c r="D19" s="1" t="s">
        <v>34</v>
      </c>
      <c r="E19" s="17"/>
      <c r="F19" s="36"/>
      <c r="G19" s="36"/>
      <c r="H19" s="36"/>
      <c r="I19" s="36"/>
      <c r="J19" s="36"/>
      <c r="K19" s="36"/>
      <c r="L19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19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20" spans="1:13" x14ac:dyDescent="0.25">
      <c r="A20" t="s">
        <v>74</v>
      </c>
      <c r="B20" t="s">
        <v>75</v>
      </c>
      <c r="C20" t="s">
        <v>31</v>
      </c>
      <c r="D20" s="1" t="s">
        <v>35</v>
      </c>
      <c r="E20" s="17"/>
      <c r="F20" s="36"/>
      <c r="G20" s="36"/>
      <c r="H20" s="36"/>
      <c r="I20" s="36"/>
      <c r="J20" s="36"/>
      <c r="K20" s="36"/>
      <c r="L20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20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21" spans="1:13" x14ac:dyDescent="0.25">
      <c r="A21" t="s">
        <v>76</v>
      </c>
      <c r="B21" t="s">
        <v>77</v>
      </c>
      <c r="C21" t="s">
        <v>31</v>
      </c>
      <c r="D21" s="1" t="s">
        <v>36</v>
      </c>
      <c r="E21" s="17"/>
      <c r="F21" s="36"/>
      <c r="G21" s="36"/>
      <c r="H21" s="36"/>
      <c r="I21" s="36"/>
      <c r="J21" s="36"/>
      <c r="K21" s="36"/>
      <c r="L21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21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22" spans="1:13" x14ac:dyDescent="0.25">
      <c r="A22" t="s">
        <v>78</v>
      </c>
      <c r="B22" t="s">
        <v>79</v>
      </c>
      <c r="C22" t="s">
        <v>31</v>
      </c>
      <c r="D22" s="1" t="s">
        <v>37</v>
      </c>
      <c r="E22" s="17">
        <v>1</v>
      </c>
      <c r="F22" s="36">
        <v>3</v>
      </c>
      <c r="G22" s="36">
        <v>1</v>
      </c>
      <c r="H22" s="36">
        <v>7</v>
      </c>
      <c r="I22" s="36">
        <v>5</v>
      </c>
      <c r="J22" s="36">
        <v>102</v>
      </c>
      <c r="K22" s="36">
        <v>98</v>
      </c>
      <c r="L22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22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23" spans="1:13" x14ac:dyDescent="0.25">
      <c r="A23" t="s">
        <v>80</v>
      </c>
      <c r="B23" t="s">
        <v>81</v>
      </c>
      <c r="C23" t="s">
        <v>32</v>
      </c>
      <c r="D23" s="1" t="s">
        <v>33</v>
      </c>
      <c r="E23" s="17"/>
      <c r="F23" s="36"/>
      <c r="G23" s="36"/>
      <c r="H23" s="36"/>
      <c r="I23" s="36"/>
      <c r="J23" s="36"/>
      <c r="K23" s="36"/>
      <c r="L23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23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24" spans="1:13" x14ac:dyDescent="0.25">
      <c r="A24" t="s">
        <v>82</v>
      </c>
      <c r="B24" t="s">
        <v>83</v>
      </c>
      <c r="C24" t="s">
        <v>32</v>
      </c>
      <c r="D24" s="1" t="s">
        <v>34</v>
      </c>
      <c r="E24" s="17"/>
      <c r="F24" s="36"/>
      <c r="G24" s="36"/>
      <c r="H24" s="36"/>
      <c r="I24" s="36"/>
      <c r="J24" s="36"/>
      <c r="K24" s="36"/>
      <c r="L24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24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25" spans="1:13" x14ac:dyDescent="0.25">
      <c r="A25" t="s">
        <v>84</v>
      </c>
      <c r="B25" t="s">
        <v>85</v>
      </c>
      <c r="C25" t="s">
        <v>32</v>
      </c>
      <c r="D25" s="1" t="s">
        <v>35</v>
      </c>
      <c r="E25" s="17">
        <v>1</v>
      </c>
      <c r="F25" s="36">
        <v>0</v>
      </c>
      <c r="G25" s="36">
        <v>4</v>
      </c>
      <c r="H25" s="36">
        <v>0</v>
      </c>
      <c r="I25" s="36">
        <v>12</v>
      </c>
      <c r="J25" s="36">
        <v>79</v>
      </c>
      <c r="K25" s="36">
        <v>138</v>
      </c>
      <c r="L25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25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26" spans="1:13" x14ac:dyDescent="0.25">
      <c r="A26" t="s">
        <v>86</v>
      </c>
      <c r="B26" t="s">
        <v>87</v>
      </c>
      <c r="C26" t="s">
        <v>32</v>
      </c>
      <c r="D26" s="1" t="s">
        <v>36</v>
      </c>
      <c r="E26" s="17"/>
      <c r="F26" s="36"/>
      <c r="G26" s="36"/>
      <c r="H26" s="36"/>
      <c r="I26" s="36"/>
      <c r="J26" s="36"/>
      <c r="K26" s="36"/>
      <c r="L26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26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27" spans="1:13" x14ac:dyDescent="0.25">
      <c r="A27" t="s">
        <v>88</v>
      </c>
      <c r="B27" t="s">
        <v>89</v>
      </c>
      <c r="C27" t="s">
        <v>32</v>
      </c>
      <c r="D27" s="1" t="s">
        <v>37</v>
      </c>
      <c r="E27" s="17"/>
      <c r="F27" s="36"/>
      <c r="G27" s="36"/>
      <c r="H27" s="36"/>
      <c r="I27" s="36"/>
      <c r="J27" s="36"/>
      <c r="K27" s="36"/>
      <c r="L27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27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28" spans="1:13" x14ac:dyDescent="0.25">
      <c r="A28" t="s">
        <v>90</v>
      </c>
      <c r="B28" t="s">
        <v>91</v>
      </c>
      <c r="C28" t="s">
        <v>33</v>
      </c>
      <c r="D28" s="1" t="s">
        <v>34</v>
      </c>
      <c r="E28" s="17">
        <v>1</v>
      </c>
      <c r="F28" s="36">
        <v>0</v>
      </c>
      <c r="G28" s="36">
        <v>4</v>
      </c>
      <c r="H28" s="36">
        <v>5</v>
      </c>
      <c r="I28" s="36">
        <v>12</v>
      </c>
      <c r="J28" s="36">
        <v>149</v>
      </c>
      <c r="K28" s="36">
        <v>180</v>
      </c>
      <c r="L28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28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29" spans="1:13" x14ac:dyDescent="0.25">
      <c r="A29" t="s">
        <v>92</v>
      </c>
      <c r="B29" t="s">
        <v>93</v>
      </c>
      <c r="C29" t="s">
        <v>33</v>
      </c>
      <c r="D29" s="1" t="s">
        <v>35</v>
      </c>
      <c r="E29" s="17">
        <v>1</v>
      </c>
      <c r="F29" s="36">
        <v>0</v>
      </c>
      <c r="G29" s="36">
        <v>4</v>
      </c>
      <c r="H29" s="36">
        <v>0</v>
      </c>
      <c r="I29" s="36">
        <v>11</v>
      </c>
      <c r="J29" s="36">
        <v>44</v>
      </c>
      <c r="K29" s="36">
        <v>121</v>
      </c>
      <c r="L29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29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30" spans="1:13" x14ac:dyDescent="0.25">
      <c r="A30" t="s">
        <v>94</v>
      </c>
      <c r="B30" t="s">
        <v>95</v>
      </c>
      <c r="C30" t="s">
        <v>33</v>
      </c>
      <c r="D30" s="1" t="s">
        <v>36</v>
      </c>
      <c r="E30" s="17"/>
      <c r="F30" s="36"/>
      <c r="G30" s="36"/>
      <c r="H30" s="36"/>
      <c r="I30" s="36"/>
      <c r="J30" s="36"/>
      <c r="K30" s="36"/>
      <c r="L30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30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31" spans="1:13" x14ac:dyDescent="0.25">
      <c r="A31" t="s">
        <v>96</v>
      </c>
      <c r="B31" t="s">
        <v>97</v>
      </c>
      <c r="C31" t="s">
        <v>33</v>
      </c>
      <c r="D31" s="1" t="s">
        <v>37</v>
      </c>
      <c r="E31" s="17"/>
      <c r="F31" s="36"/>
      <c r="G31" s="36"/>
      <c r="H31" s="36"/>
      <c r="I31" s="36"/>
      <c r="J31" s="36"/>
      <c r="K31" s="36"/>
      <c r="L31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31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32" spans="1:13" x14ac:dyDescent="0.25">
      <c r="A32" t="s">
        <v>98</v>
      </c>
      <c r="B32" t="s">
        <v>99</v>
      </c>
      <c r="C32" t="s">
        <v>34</v>
      </c>
      <c r="D32" s="1" t="s">
        <v>35</v>
      </c>
      <c r="E32" s="17"/>
      <c r="F32" s="36"/>
      <c r="G32" s="36"/>
      <c r="H32" s="36"/>
      <c r="I32" s="36"/>
      <c r="J32" s="36"/>
      <c r="K32" s="36"/>
      <c r="L32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32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33" spans="1:13" x14ac:dyDescent="0.25">
      <c r="A33" t="s">
        <v>100</v>
      </c>
      <c r="B33" t="s">
        <v>101</v>
      </c>
      <c r="C33" t="s">
        <v>34</v>
      </c>
      <c r="D33" s="1" t="s">
        <v>36</v>
      </c>
      <c r="E33" s="17">
        <v>1</v>
      </c>
      <c r="F33" s="36">
        <v>0</v>
      </c>
      <c r="G33" s="36">
        <v>4</v>
      </c>
      <c r="H33" s="36">
        <v>2</v>
      </c>
      <c r="I33" s="36">
        <v>12</v>
      </c>
      <c r="J33" s="36">
        <v>96</v>
      </c>
      <c r="K33" s="36">
        <v>148</v>
      </c>
      <c r="L33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33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34" spans="1:13" x14ac:dyDescent="0.25">
      <c r="A34" t="s">
        <v>102</v>
      </c>
      <c r="B34" t="s">
        <v>103</v>
      </c>
      <c r="C34" t="s">
        <v>34</v>
      </c>
      <c r="D34" s="1" t="s">
        <v>37</v>
      </c>
      <c r="E34" s="17"/>
      <c r="F34" s="36"/>
      <c r="G34" s="36"/>
      <c r="H34" s="36"/>
      <c r="I34" s="36"/>
      <c r="J34" s="36"/>
      <c r="K34" s="36"/>
      <c r="L34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34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35" spans="1:13" x14ac:dyDescent="0.25">
      <c r="A35" t="s">
        <v>104</v>
      </c>
      <c r="B35" t="s">
        <v>105</v>
      </c>
      <c r="C35" t="s">
        <v>35</v>
      </c>
      <c r="D35" s="1" t="s">
        <v>36</v>
      </c>
      <c r="E35" s="17"/>
      <c r="F35" s="36"/>
      <c r="G35" s="36"/>
      <c r="H35" s="36"/>
      <c r="I35" s="36"/>
      <c r="J35" s="36"/>
      <c r="K35" s="36"/>
      <c r="L35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35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36" spans="1:13" x14ac:dyDescent="0.25">
      <c r="A36" t="s">
        <v>106</v>
      </c>
      <c r="B36" t="s">
        <v>107</v>
      </c>
      <c r="C36" t="s">
        <v>35</v>
      </c>
      <c r="D36" s="1" t="s">
        <v>37</v>
      </c>
      <c r="E36" s="17"/>
      <c r="F36" s="36"/>
      <c r="G36" s="36"/>
      <c r="H36" s="36"/>
      <c r="I36" s="36"/>
      <c r="J36" s="36"/>
      <c r="K36" s="36"/>
      <c r="L36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36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37" spans="1:13" x14ac:dyDescent="0.25">
      <c r="A37" t="s">
        <v>108</v>
      </c>
      <c r="B37" t="s">
        <v>109</v>
      </c>
      <c r="C37" t="s">
        <v>36</v>
      </c>
      <c r="D37" s="1" t="s">
        <v>37</v>
      </c>
      <c r="E37" s="17">
        <v>1</v>
      </c>
      <c r="F37" s="36">
        <v>3</v>
      </c>
      <c r="G37" s="36">
        <v>1</v>
      </c>
      <c r="H37" s="36">
        <v>9</v>
      </c>
      <c r="I37" s="36">
        <v>3</v>
      </c>
      <c r="J37" s="36">
        <v>121</v>
      </c>
      <c r="K37" s="36">
        <v>53</v>
      </c>
      <c r="L37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37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</sheetData>
  <protectedRanges>
    <protectedRange sqref="E1:K1048576" name="Szerkeszthető"/>
  </protectedRanges>
  <phoneticPr fontId="1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6D7A3-975A-451E-A706-A85119CFA9DC}">
  <sheetPr codeName="Munka3"/>
  <dimension ref="A1:F12"/>
  <sheetViews>
    <sheetView workbookViewId="0">
      <selection activeCell="H3" sqref="H3"/>
    </sheetView>
  </sheetViews>
  <sheetFormatPr defaultRowHeight="15" x14ac:dyDescent="0.25"/>
  <cols>
    <col min="1" max="1" width="26.7109375" bestFit="1" customWidth="1"/>
    <col min="3" max="3" width="10" customWidth="1"/>
    <col min="6" max="6" width="10.5703125" bestFit="1" customWidth="1"/>
  </cols>
  <sheetData>
    <row r="1" spans="1:6" ht="30" x14ac:dyDescent="0.25">
      <c r="A1" s="36" t="s">
        <v>0</v>
      </c>
      <c r="B1" s="36" t="s">
        <v>9</v>
      </c>
      <c r="C1" s="37" t="s">
        <v>28</v>
      </c>
      <c r="D1" s="37" t="s">
        <v>15</v>
      </c>
      <c r="E1" s="37" t="s">
        <v>27</v>
      </c>
      <c r="F1" s="36" t="s">
        <v>16</v>
      </c>
    </row>
    <row r="2" spans="1:6" x14ac:dyDescent="0.25">
      <c r="A2" t="s">
        <v>29</v>
      </c>
      <c r="B2">
        <f>SUMIF('Mérkőzések | eredmények'!C:C,cs_1,'Mérkőzések | eredmények'!L:L)+SUMIF('Mérkőzések | eredmények'!D:D,cs_1,'Mérkőzések | eredmények'!M:M)</f>
        <v>9</v>
      </c>
      <c r="C2">
        <f>SUMIF('Mérkőzések | eredmények'!$C:$C,cs_1,'Mérkőzések | eredmények'!F:F)+SUMIF('Mérkőzések | eredmények'!$D:$D,cs_1,'Mérkőzések | eredmények'!G:G)</f>
        <v>11</v>
      </c>
      <c r="D2">
        <f>SUMIF('Mérkőzések | eredmények'!$C:$C,cs_1,'Mérkőzések | eredmények'!H:H)+SUMIF('Mérkőzések | eredmények'!$D:$D,cs_1,'Mérkőzések | eredmények'!I:I)</f>
        <v>33</v>
      </c>
      <c r="E2">
        <f>SUMIF('Mérkőzések | eredmények'!$C:$C,cs_1,'Mérkőzések | eredmények'!J:J)+SUMIF('Mérkőzések | eredmények'!$D:$D,cs_1,'Mérkőzések | eredmények'!K:K)</f>
        <v>441</v>
      </c>
      <c r="F2">
        <f>VALUE(Csapatok[[#This Row],[Pontok]]&amp;Csapatok[[#This Row],[Nyert Mérkőzés]]&amp;Csapatok[[#This Row],[Nyert szettek]]&amp;Csapatok[[#This Row],[Szerzett pont]])</f>
        <v>91133441</v>
      </c>
    </row>
    <row r="3" spans="1:6" x14ac:dyDescent="0.25">
      <c r="A3" t="s">
        <v>30</v>
      </c>
      <c r="B3">
        <f>SUMIF('Mérkőzések | eredmények'!C:C,cs_2,'Mérkőzések | eredmények'!L:L)+SUMIF('Mérkőzések | eredmények'!D:D,cs_2,'Mérkőzések | eredmények'!M:M)</f>
        <v>9</v>
      </c>
      <c r="C3">
        <f>SUMIF('Mérkőzések | eredmények'!$C:$C,cs_2,'Mérkőzések | eredmények'!F:F)+SUMIF('Mérkőzések | eredmények'!$D:$D,cs_2,'Mérkőzések | eredmények'!G:G)</f>
        <v>11</v>
      </c>
      <c r="D3">
        <f>SUMIF('Mérkőzések | eredmények'!$C:$C,cs_2,'Mérkőzések | eredmények'!H:H)+SUMIF('Mérkőzések | eredmények'!$D:$D,cs_2,'Mérkőzések | eredmények'!I:I)</f>
        <v>31</v>
      </c>
      <c r="E3">
        <f>SUMIF('Mérkőzések | eredmények'!$C:$C,cs_2,'Mérkőzések | eredmények'!J:J)+SUMIF('Mérkőzések | eredmények'!$D:$D,cs_2,'Mérkőzések | eredmények'!K:K)</f>
        <v>379</v>
      </c>
      <c r="F3">
        <f>VALUE(Csapatok[[#This Row],[Pontok]]&amp;Csapatok[[#This Row],[Nyert Mérkőzés]]&amp;Csapatok[[#This Row],[Nyert szettek]]&amp;Csapatok[[#This Row],[Szerzett pont]])</f>
        <v>91131379</v>
      </c>
    </row>
    <row r="4" spans="1:6" x14ac:dyDescent="0.25">
      <c r="A4" t="s">
        <v>31</v>
      </c>
      <c r="B4">
        <f>SUMIF('Mérkőzések | eredmények'!C:C,cs_3,'Mérkőzések | eredmények'!L:L)+SUMIF('Mérkőzések | eredmények'!D:D,cs_3,'Mérkőzések | eredmények'!M:M)</f>
        <v>6</v>
      </c>
      <c r="C4">
        <f>SUMIF('Mérkőzések | eredmények'!$C:$C,cs_3,'Mérkőzések | eredmények'!F:F)+SUMIF('Mérkőzések | eredmények'!$D:$D,cs_3,'Mérkőzések | eredmények'!G:G)</f>
        <v>6</v>
      </c>
      <c r="D4">
        <f>SUMIF('Mérkőzések | eredmények'!$C:$C,cs_3,'Mérkőzések | eredmények'!H:H)+SUMIF('Mérkőzések | eredmények'!$D:$D,cs_3,'Mérkőzések | eredmények'!I:I)</f>
        <v>16</v>
      </c>
      <c r="E4">
        <f>SUMIF('Mérkőzések | eredmények'!$C:$C,cs_3,'Mérkőzések | eredmények'!J:J)+SUMIF('Mérkőzések | eredmények'!$D:$D,cs_3,'Mérkőzések | eredmények'!K:K)</f>
        <v>277</v>
      </c>
      <c r="F4">
        <f>VALUE(Csapatok[[#This Row],[Pontok]]&amp;Csapatok[[#This Row],[Nyert Mérkőzés]]&amp;Csapatok[[#This Row],[Nyert szettek]]&amp;Csapatok[[#This Row],[Szerzett pont]])</f>
        <v>6616277</v>
      </c>
    </row>
    <row r="5" spans="1:6" x14ac:dyDescent="0.25">
      <c r="A5" t="s">
        <v>32</v>
      </c>
      <c r="B5">
        <f>SUMIF('Mérkőzések | eredmények'!C:C,cs_4,'Mérkőzések | eredmények'!L:L)+SUMIF('Mérkőzések | eredmények'!D:D,cs_4,'Mérkőzések | eredmények'!M:M)</f>
        <v>0</v>
      </c>
      <c r="C5">
        <f>SUMIF('Mérkőzések | eredmények'!$C:$C,cs_4,'Mérkőzések | eredmények'!F:F)+SUMIF('Mérkőzések | eredmények'!$D:$D,cs_4,'Mérkőzések | eredmények'!G:G)</f>
        <v>1</v>
      </c>
      <c r="D5">
        <f>SUMIF('Mérkőzések | eredmények'!$C:$C,cs_4,'Mérkőzések | eredmények'!H:H)+SUMIF('Mérkőzések | eredmények'!$D:$D,cs_4,'Mérkőzések | eredmények'!I:I)</f>
        <v>8</v>
      </c>
      <c r="E5">
        <f>SUMIF('Mérkőzések | eredmények'!$C:$C,cs_4,'Mérkőzések | eredmények'!J:J)+SUMIF('Mérkőzések | eredmények'!$D:$D,cs_4,'Mérkőzések | eredmények'!K:K)</f>
        <v>314</v>
      </c>
      <c r="F5">
        <f>VALUE(Csapatok[[#This Row],[Pontok]]&amp;Csapatok[[#This Row],[Nyert Mérkőzés]]&amp;Csapatok[[#This Row],[Nyert szettek]]&amp;Csapatok[[#This Row],[Szerzett pont]])</f>
        <v>18314</v>
      </c>
    </row>
    <row r="6" spans="1:6" x14ac:dyDescent="0.25">
      <c r="A6" t="s">
        <v>33</v>
      </c>
      <c r="B6">
        <f>SUMIF('Mérkőzések | eredmények'!C:C,cs_5,'Mérkőzések | eredmények'!L:L)+SUMIF('Mérkőzések | eredmények'!D:D,cs_5,'Mérkőzések | eredmények'!M:M)</f>
        <v>0</v>
      </c>
      <c r="C6">
        <f>SUMIF('Mérkőzések | eredmények'!$C:$C,cs_5,'Mérkőzések | eredmények'!F:F)+SUMIF('Mérkőzések | eredmények'!$D:$D,cs_5,'Mérkőzések | eredmények'!G:G)</f>
        <v>0</v>
      </c>
      <c r="D6">
        <f>SUMIF('Mérkőzések | eredmények'!$C:$C,cs_5,'Mérkőzések | eredmények'!H:H)+SUMIF('Mérkőzések | eredmények'!$D:$D,cs_5,'Mérkőzések | eredmények'!I:I)</f>
        <v>5</v>
      </c>
      <c r="E6">
        <f>SUMIF('Mérkőzések | eredmények'!$C:$C,cs_5,'Mérkőzések | eredmények'!J:J)+SUMIF('Mérkőzések | eredmények'!$D:$D,cs_5,'Mérkőzések | eredmények'!K:K)</f>
        <v>193</v>
      </c>
      <c r="F6">
        <f>VALUE(Csapatok[[#This Row],[Pontok]]&amp;Csapatok[[#This Row],[Nyert Mérkőzés]]&amp;Csapatok[[#This Row],[Nyert szettek]]&amp;Csapatok[[#This Row],[Szerzett pont]])</f>
        <v>5193</v>
      </c>
    </row>
    <row r="7" spans="1:6" x14ac:dyDescent="0.25">
      <c r="A7" t="s">
        <v>34</v>
      </c>
      <c r="B7">
        <f>SUMIF('Mérkőzések | eredmények'!C:C,cs_6,'Mérkőzések | eredmények'!L:L)+SUMIF('Mérkőzések | eredmények'!D:D,cs_6,'Mérkőzések | eredmények'!M:M)</f>
        <v>3</v>
      </c>
      <c r="C7">
        <f>SUMIF('Mérkőzések | eredmények'!$C:$C,cs_6,'Mérkőzések | eredmények'!F:F)+SUMIF('Mérkőzések | eredmények'!$D:$D,cs_6,'Mérkőzések | eredmények'!G:G)</f>
        <v>4</v>
      </c>
      <c r="D7">
        <f>SUMIF('Mérkőzések | eredmények'!$C:$C,cs_6,'Mérkőzések | eredmények'!H:H)+SUMIF('Mérkőzések | eredmények'!$D:$D,cs_6,'Mérkőzések | eredmények'!I:I)</f>
        <v>14</v>
      </c>
      <c r="E7">
        <f>SUMIF('Mérkőzések | eredmények'!$C:$C,cs_6,'Mérkőzések | eredmények'!J:J)+SUMIF('Mérkőzések | eredmények'!$D:$D,cs_6,'Mérkőzések | eredmények'!K:K)</f>
        <v>347</v>
      </c>
      <c r="F7">
        <f>VALUE(Csapatok[[#This Row],[Pontok]]&amp;Csapatok[[#This Row],[Nyert Mérkőzés]]&amp;Csapatok[[#This Row],[Nyert szettek]]&amp;Csapatok[[#This Row],[Szerzett pont]])</f>
        <v>3414347</v>
      </c>
    </row>
    <row r="8" spans="1:6" x14ac:dyDescent="0.25">
      <c r="A8" t="s">
        <v>35</v>
      </c>
      <c r="B8">
        <f>SUMIF('Mérkőzések | eredmények'!C:C,cs_7,'Mérkőzések | eredmények'!L:L)+SUMIF('Mérkőzések | eredmények'!D:D,cs_7,'Mérkőzések | eredmények'!M:M)</f>
        <v>6</v>
      </c>
      <c r="C8">
        <f>SUMIF('Mérkőzések | eredmények'!$C:$C,cs_7,'Mérkőzések | eredmények'!F:F)+SUMIF('Mérkőzések | eredmények'!$D:$D,cs_7,'Mérkőzések | eredmények'!G:G)</f>
        <v>8</v>
      </c>
      <c r="D8">
        <f>SUMIF('Mérkőzések | eredmények'!$C:$C,cs_7,'Mérkőzések | eredmények'!H:H)+SUMIF('Mérkőzések | eredmények'!$D:$D,cs_7,'Mérkőzések | eredmények'!I:I)</f>
        <v>27</v>
      </c>
      <c r="E8">
        <f>SUMIF('Mérkőzések | eredmények'!$C:$C,cs_7,'Mérkőzések | eredmények'!J:J)+SUMIF('Mérkőzések | eredmények'!$D:$D,cs_7,'Mérkőzések | eredmények'!K:K)</f>
        <v>379</v>
      </c>
      <c r="F8">
        <f>VALUE(Csapatok[[#This Row],[Pontok]]&amp;Csapatok[[#This Row],[Nyert Mérkőzés]]&amp;Csapatok[[#This Row],[Nyert szettek]]&amp;Csapatok[[#This Row],[Szerzett pont]])</f>
        <v>6827379</v>
      </c>
    </row>
    <row r="9" spans="1:6" x14ac:dyDescent="0.25">
      <c r="A9" t="s">
        <v>36</v>
      </c>
      <c r="B9">
        <f>SUMIF('Mérkőzések | eredmények'!C:C,cs_8,'Mérkőzések | eredmények'!L:L)+SUMIF('Mérkőzések | eredmények'!D:D,cs_8,'Mérkőzések | eredmények'!M:M)</f>
        <v>6</v>
      </c>
      <c r="C9">
        <f>SUMIF('Mérkőzések | eredmények'!$C:$C,cs_8,'Mérkőzések | eredmények'!F:F)+SUMIF('Mérkőzések | eredmények'!$D:$D,cs_8,'Mérkőzések | eredmények'!G:G)</f>
        <v>8</v>
      </c>
      <c r="D9">
        <f>SUMIF('Mérkőzések | eredmények'!$C:$C,cs_8,'Mérkőzések | eredmények'!H:H)+SUMIF('Mérkőzések | eredmények'!$D:$D,cs_8,'Mérkőzések | eredmények'!I:I)</f>
        <v>25</v>
      </c>
      <c r="E9">
        <f>SUMIF('Mérkőzések | eredmények'!$C:$C,cs_8,'Mérkőzések | eredmények'!J:J)+SUMIF('Mérkőzések | eredmények'!$D:$D,cs_8,'Mérkőzések | eredmények'!K:K)</f>
        <v>394</v>
      </c>
      <c r="F9">
        <f>VALUE(Csapatok[[#This Row],[Pontok]]&amp;Csapatok[[#This Row],[Nyert Mérkőzés]]&amp;Csapatok[[#This Row],[Nyert szettek]]&amp;Csapatok[[#This Row],[Szerzett pont]])</f>
        <v>6825394</v>
      </c>
    </row>
    <row r="10" spans="1:6" x14ac:dyDescent="0.25">
      <c r="A10" t="s">
        <v>37</v>
      </c>
      <c r="B10">
        <f>SUMIF('Mérkőzések | eredmények'!C:C,cs_9,'Mérkőzések | eredmények'!L:L)+SUMIF('Mérkőzések | eredmények'!D:D,cs_9,'Mérkőzések | eredmények'!M:M)</f>
        <v>0</v>
      </c>
      <c r="C10">
        <f>SUMIF('Mérkőzések | eredmények'!$C:$C,cs_9,'Mérkőzések | eredmények'!F:F)+SUMIF('Mérkőzések | eredmények'!$D:$D,cs_9,'Mérkőzések | eredmények'!G:G)</f>
        <v>3</v>
      </c>
      <c r="D10">
        <f>SUMIF('Mérkőzések | eredmények'!$C:$C,cs_9,'Mérkőzések | eredmények'!H:H)+SUMIF('Mérkőzések | eredmények'!$D:$D,cs_9,'Mérkőzések | eredmények'!I:I)</f>
        <v>12</v>
      </c>
      <c r="E10">
        <f>SUMIF('Mérkőzések | eredmények'!$C:$C,cs_9,'Mérkőzések | eredmények'!J:J)+SUMIF('Mérkőzések | eredmények'!$D:$D,cs_9,'Mérkőzések | eredmények'!K:K)</f>
        <v>239</v>
      </c>
      <c r="F10">
        <f>VALUE(Csapatok[[#This Row],[Pontok]]&amp;Csapatok[[#This Row],[Nyert Mérkőzés]]&amp;Csapatok[[#This Row],[Nyert szettek]]&amp;Csapatok[[#This Row],[Szerzett pont]])</f>
        <v>312239</v>
      </c>
    </row>
    <row r="11" spans="1:6" x14ac:dyDescent="0.25">
      <c r="B11">
        <f>SUMIF('Mérkőzések | eredmények'!C:C,cs_10,'Mérkőzések | eredmények'!L:L)+SUMIF('Mérkőzések | eredmények'!D:D,cs_10,'Mérkőzések | eredmények'!M:M)</f>
        <v>0</v>
      </c>
      <c r="C11">
        <f>SUMIF('Mérkőzések | eredmények'!$C:$C,cs_10,'Mérkőzések | eredmények'!F:F)+SUMIF('Mérkőzések | eredmények'!$D:$D,cs_10,'Mérkőzések | eredmények'!G:G)</f>
        <v>0</v>
      </c>
      <c r="D11">
        <f>SUMIF('Mérkőzések | eredmények'!$C:$C,cs_10,'Mérkőzések | eredmények'!H:H)+SUMIF('Mérkőzések | eredmények'!$D:$D,cs_10,'Mérkőzések | eredmények'!I:I)</f>
        <v>0</v>
      </c>
      <c r="E11">
        <f>SUMIF('Mérkőzések | eredmények'!$C:$C,cs_10,'Mérkőzések | eredmények'!J:J)+SUMIF('Mérkőzések | eredmények'!$D:$D,cs_10,'Mérkőzések | eredmények'!K:K)</f>
        <v>0</v>
      </c>
      <c r="F11">
        <f>VALUE(Csapatok[[#This Row],[Pontok]]&amp;Csapatok[[#This Row],[Nyert Mérkőzés]]&amp;Csapatok[[#This Row],[Nyert szettek]]&amp;Csapatok[[#This Row],[Szerzett pont]])</f>
        <v>0</v>
      </c>
    </row>
    <row r="12" spans="1:6" x14ac:dyDescent="0.25">
      <c r="B12">
        <f>SUMIF('Mérkőzések | eredmények'!C:C,cs_11,'Mérkőzések | eredmények'!L:L)+SUMIF('Mérkőzések | eredmények'!D:D,cs_11,'Mérkőzések | eredmények'!M:M)</f>
        <v>0</v>
      </c>
      <c r="C12">
        <f>SUMIF('Mérkőzések | eredmények'!$C:$C,cs_11,'Mérkőzések | eredmények'!F:F)+SUMIF('Mérkőzések | eredmények'!$D:$D,cs_11,'Mérkőzések | eredmények'!G:G)</f>
        <v>0</v>
      </c>
      <c r="D12">
        <f>SUMIF('Mérkőzések | eredmények'!$C:$C,cs_11,'Mérkőzések | eredmények'!H:H)+SUMIF('Mérkőzések | eredmények'!$D:$D,cs_11,'Mérkőzések | eredmények'!I:I)</f>
        <v>0</v>
      </c>
      <c r="E12">
        <f>SUMIF('Mérkőzések | eredmények'!$C:$C,cs_11,'Mérkőzések | eredmények'!J:J)+SUMIF('Mérkőzések | eredmények'!$D:$D,cs_11,'Mérkőzések | eredmények'!K:K)</f>
        <v>0</v>
      </c>
      <c r="F12">
        <f>VALUE(Csapatok[[#This Row],[Pontok]]&amp;Csapatok[[#This Row],[Nyert Mérkőzés]]&amp;Csapatok[[#This Row],[Nyert szettek]]&amp;Csapatok[[#This Row],[Szerzett pont]])</f>
        <v>0</v>
      </c>
    </row>
  </sheetData>
  <phoneticPr fontId="1" type="noConversion"/>
  <pageMargins left="0.7" right="0.7" top="0.75" bottom="0.75" header="0.3" footer="0.3"/>
  <ignoredErrors>
    <ignoredError sqref="B3:B12" calculatedColumn="1"/>
  </ignoredErrors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CF7CF-6EFA-491C-A435-D7DBB0B242C5}">
  <sheetPr codeName="Munka4"/>
  <dimension ref="A1:V102"/>
  <sheetViews>
    <sheetView topLeftCell="B74" workbookViewId="0">
      <selection activeCell="E106" sqref="E106"/>
    </sheetView>
  </sheetViews>
  <sheetFormatPr defaultRowHeight="15" x14ac:dyDescent="0.25"/>
  <cols>
    <col min="1" max="1" width="16.85546875" hidden="1" customWidth="1"/>
    <col min="2" max="2" width="37.42578125" style="63" bestFit="1" customWidth="1"/>
    <col min="3" max="3" width="9.140625" customWidth="1"/>
    <col min="4" max="4" width="37.42578125" customWidth="1"/>
    <col min="5" max="14" width="8.7109375" customWidth="1"/>
    <col min="15" max="16" width="9.28515625" customWidth="1"/>
    <col min="17" max="21" width="10.7109375" customWidth="1"/>
  </cols>
  <sheetData>
    <row r="1" spans="1:22" ht="15.75" thickBot="1" x14ac:dyDescent="0.3">
      <c r="Q1" s="83" t="s">
        <v>24</v>
      </c>
      <c r="R1" s="84"/>
      <c r="S1" s="84" t="s">
        <v>25</v>
      </c>
      <c r="T1" s="84"/>
      <c r="U1" s="84" t="s">
        <v>26</v>
      </c>
      <c r="V1" s="85"/>
    </row>
    <row r="2" spans="1:22" ht="19.5" thickBot="1" x14ac:dyDescent="0.3">
      <c r="A2" t="str">
        <f>IF(B2="","",B2&amp;"|"&amp;D2)</f>
        <v>Csé-Team Labda Egylet I|City Squash Club SE I.</v>
      </c>
      <c r="B2" s="53" t="s">
        <v>36</v>
      </c>
      <c r="C2" s="54" t="s">
        <v>22</v>
      </c>
      <c r="D2" s="55" t="s">
        <v>30</v>
      </c>
      <c r="E2" s="81" t="s">
        <v>17</v>
      </c>
      <c r="F2" s="82"/>
      <c r="G2" s="81" t="s">
        <v>18</v>
      </c>
      <c r="H2" s="82"/>
      <c r="I2" s="80" t="s">
        <v>19</v>
      </c>
      <c r="J2" s="80"/>
      <c r="K2" s="81" t="s">
        <v>20</v>
      </c>
      <c r="L2" s="82"/>
      <c r="M2" s="80" t="s">
        <v>21</v>
      </c>
      <c r="N2" s="82"/>
      <c r="O2" s="80" t="s">
        <v>23</v>
      </c>
      <c r="P2" s="80"/>
      <c r="Q2" s="60">
        <f>IF(O3&gt;P3,1,0)+IF(O4&gt;P4,1,0)+IF(O5&gt;P5,1,0)+IF(O6&gt;P6,1,0)</f>
        <v>1</v>
      </c>
      <c r="R2" s="61">
        <f>IF(O3&lt;P3,1,0)+IF(O4&lt;P4,1,0)+IF(O5&lt;P5,1,0)+IF(O6&lt;P6,1,0)</f>
        <v>3</v>
      </c>
      <c r="S2" s="61">
        <f>SUM(O3:O6)</f>
        <v>4</v>
      </c>
      <c r="T2" s="61">
        <f>SUM(P3:P6)</f>
        <v>8</v>
      </c>
      <c r="U2" s="61">
        <f>SUM(E3:E6,G3:G6,I3:I6,K3:K6,M3:M6)</f>
        <v>125</v>
      </c>
      <c r="V2" s="62">
        <f>SUM(F3:F6,H3:H6,J3:J6,L3:L6,N3:N6)</f>
        <v>124</v>
      </c>
    </row>
    <row r="3" spans="1:22" ht="18" customHeight="1" x14ac:dyDescent="0.3">
      <c r="B3" s="64" t="s">
        <v>110</v>
      </c>
      <c r="C3" s="41">
        <v>4</v>
      </c>
      <c r="D3" s="57" t="s">
        <v>114</v>
      </c>
      <c r="E3" s="50">
        <v>0</v>
      </c>
      <c r="F3" s="45">
        <v>11</v>
      </c>
      <c r="G3" s="50">
        <v>0</v>
      </c>
      <c r="H3" s="45">
        <v>11</v>
      </c>
      <c r="I3" s="44">
        <v>0</v>
      </c>
      <c r="J3" s="45">
        <v>11</v>
      </c>
      <c r="K3" s="50"/>
      <c r="L3" s="45"/>
      <c r="M3" s="44"/>
      <c r="N3" s="45"/>
      <c r="O3" s="44">
        <f>IF(E3&gt;F3,1,0)+IF(G3&gt;H3,1,0)+IF(I3&gt;J3,1,0)+IF(K3&gt;L3,1,0)+IF(M3&gt;N3,1,0)</f>
        <v>0</v>
      </c>
      <c r="P3" s="45">
        <f>IF(E3&lt;F3,1,0)+IF(G3&lt;H3,1,0)+IF(I3&lt;J3,1,0)+IF(K3&lt;L3,1,0)+IF(M3&lt;N3,1,0)</f>
        <v>3</v>
      </c>
    </row>
    <row r="4" spans="1:22" ht="18" customHeight="1" x14ac:dyDescent="0.3">
      <c r="B4" s="65" t="s">
        <v>111</v>
      </c>
      <c r="C4" s="42">
        <v>3</v>
      </c>
      <c r="D4" s="39" t="s">
        <v>115</v>
      </c>
      <c r="E4" s="51">
        <v>20</v>
      </c>
      <c r="F4" s="47">
        <v>18</v>
      </c>
      <c r="G4" s="51">
        <v>11</v>
      </c>
      <c r="H4" s="47">
        <v>4</v>
      </c>
      <c r="I4" s="46">
        <v>11</v>
      </c>
      <c r="J4" s="47">
        <v>2</v>
      </c>
      <c r="K4" s="51"/>
      <c r="L4" s="47"/>
      <c r="M4" s="46"/>
      <c r="N4" s="47"/>
      <c r="O4" s="46">
        <f t="shared" ref="O4:O6" si="0">IF(E4&gt;F4,1,0)+IF(G4&gt;H4,1,0)+IF(I4&gt;J4,1,0)+IF(K4&gt;L4,1,0)+IF(M4&gt;N4,1,0)</f>
        <v>3</v>
      </c>
      <c r="P4" s="47">
        <f t="shared" ref="P4:P6" si="1">IF(E4&lt;F4,1,0)+IF(G4&lt;H4,1,0)+IF(I4&lt;J4,1,0)+IF(K4&lt;L4,1,0)+IF(M4&lt;N4,1,0)</f>
        <v>0</v>
      </c>
    </row>
    <row r="5" spans="1:22" ht="18" customHeight="1" x14ac:dyDescent="0.3">
      <c r="B5" s="65" t="s">
        <v>112</v>
      </c>
      <c r="C5" s="42">
        <v>1</v>
      </c>
      <c r="D5" s="39" t="s">
        <v>116</v>
      </c>
      <c r="E5" s="51">
        <v>55</v>
      </c>
      <c r="F5" s="47">
        <v>11</v>
      </c>
      <c r="G5" s="51">
        <v>5</v>
      </c>
      <c r="H5" s="47">
        <v>11</v>
      </c>
      <c r="I5" s="46">
        <v>8</v>
      </c>
      <c r="J5" s="47">
        <v>11</v>
      </c>
      <c r="K5" s="51"/>
      <c r="L5" s="47"/>
      <c r="M5" s="46"/>
      <c r="N5" s="47"/>
      <c r="O5" s="46">
        <f t="shared" si="0"/>
        <v>1</v>
      </c>
      <c r="P5" s="47">
        <f t="shared" si="1"/>
        <v>2</v>
      </c>
    </row>
    <row r="6" spans="1:22" ht="18" customHeight="1" thickBot="1" x14ac:dyDescent="0.35">
      <c r="B6" s="66" t="s">
        <v>113</v>
      </c>
      <c r="C6" s="43">
        <v>2</v>
      </c>
      <c r="D6" s="40" t="s">
        <v>117</v>
      </c>
      <c r="E6" s="52">
        <v>1</v>
      </c>
      <c r="F6" s="49">
        <v>11</v>
      </c>
      <c r="G6" s="52">
        <v>10</v>
      </c>
      <c r="H6" s="49">
        <v>12</v>
      </c>
      <c r="I6" s="48">
        <v>4</v>
      </c>
      <c r="J6" s="49">
        <v>11</v>
      </c>
      <c r="K6" s="52"/>
      <c r="L6" s="49"/>
      <c r="M6" s="48"/>
      <c r="N6" s="49"/>
      <c r="O6" s="48">
        <f t="shared" si="0"/>
        <v>0</v>
      </c>
      <c r="P6" s="49">
        <f t="shared" si="1"/>
        <v>3</v>
      </c>
    </row>
    <row r="8" spans="1:22" ht="15.75" thickBot="1" x14ac:dyDescent="0.3"/>
    <row r="9" spans="1:22" ht="15.75" thickBot="1" x14ac:dyDescent="0.3">
      <c r="Q9" s="83" t="s">
        <v>24</v>
      </c>
      <c r="R9" s="84"/>
      <c r="S9" s="84" t="s">
        <v>25</v>
      </c>
      <c r="T9" s="84"/>
      <c r="U9" s="84" t="s">
        <v>26</v>
      </c>
      <c r="V9" s="85"/>
    </row>
    <row r="10" spans="1:22" ht="19.5" thickBot="1" x14ac:dyDescent="0.3">
      <c r="A10" t="str">
        <f>IF(B10="","",B10&amp;"|"&amp;D10)</f>
        <v>City Squash Club SE I.|Golden Ball SE</v>
      </c>
      <c r="B10" s="53" t="s">
        <v>30</v>
      </c>
      <c r="C10" s="54" t="s">
        <v>22</v>
      </c>
      <c r="D10" s="55" t="s">
        <v>34</v>
      </c>
      <c r="E10" s="81" t="s">
        <v>17</v>
      </c>
      <c r="F10" s="82"/>
      <c r="G10" s="81" t="s">
        <v>18</v>
      </c>
      <c r="H10" s="82"/>
      <c r="I10" s="80" t="s">
        <v>19</v>
      </c>
      <c r="J10" s="80"/>
      <c r="K10" s="81" t="s">
        <v>20</v>
      </c>
      <c r="L10" s="82"/>
      <c r="M10" s="80" t="s">
        <v>21</v>
      </c>
      <c r="N10" s="82"/>
      <c r="O10" s="80" t="s">
        <v>23</v>
      </c>
      <c r="P10" s="80"/>
      <c r="Q10" s="60">
        <f>IF(O11&gt;P11,1,0)+IF(O12&gt;P12,1,0)+IF(O13&gt;P13,1,0)+IF(O14&gt;P14,1,0)</f>
        <v>4</v>
      </c>
      <c r="R10" s="61">
        <f>IF(O11&lt;P11,1,0)+IF(O12&lt;P12,1,0)+IF(O13&lt;P13,1,0)+IF(O14&lt;P14,1,0)</f>
        <v>0</v>
      </c>
      <c r="S10" s="61">
        <f>SUM(O11:O14)</f>
        <v>12</v>
      </c>
      <c r="T10" s="61">
        <f>SUM(P11:P14)</f>
        <v>0</v>
      </c>
      <c r="U10" s="61">
        <f>SUM(E11:E14,G11:G14,I11:I14,K11:K14,M11:M14)</f>
        <v>134</v>
      </c>
      <c r="V10" s="62">
        <f>SUM(F11:F14,H11:H14,J11:J14,L11:L14,N11:N14)</f>
        <v>71</v>
      </c>
    </row>
    <row r="11" spans="1:22" ht="18.75" x14ac:dyDescent="0.3">
      <c r="B11" s="64" t="s">
        <v>114</v>
      </c>
      <c r="C11" s="41">
        <v>4</v>
      </c>
      <c r="D11" s="57" t="s">
        <v>118</v>
      </c>
      <c r="E11" s="50">
        <v>11</v>
      </c>
      <c r="F11" s="45">
        <v>5</v>
      </c>
      <c r="G11" s="50">
        <v>11</v>
      </c>
      <c r="H11" s="45">
        <v>7</v>
      </c>
      <c r="I11" s="44">
        <v>11</v>
      </c>
      <c r="J11" s="45">
        <v>4</v>
      </c>
      <c r="K11" s="50"/>
      <c r="L11" s="45"/>
      <c r="M11" s="44"/>
      <c r="N11" s="45"/>
      <c r="O11" s="44">
        <f>IF(E11&gt;F11,1,0)+IF(G11&gt;H11,1,0)+IF(I11&gt;J11,1,0)+IF(K11&gt;L11,1,0)+IF(M11&gt;N11,1,0)</f>
        <v>3</v>
      </c>
      <c r="P11" s="45">
        <f>IF(E11&lt;F11,1,0)+IF(G11&lt;H11,1,0)+IF(I11&lt;J11,1,0)+IF(K11&lt;L11,1,0)+IF(M11&lt;N11,1,0)</f>
        <v>0</v>
      </c>
    </row>
    <row r="12" spans="1:22" ht="18.75" x14ac:dyDescent="0.3">
      <c r="B12" s="65" t="s">
        <v>115</v>
      </c>
      <c r="C12" s="42">
        <v>3</v>
      </c>
      <c r="D12" s="39" t="s">
        <v>119</v>
      </c>
      <c r="E12" s="51">
        <v>11</v>
      </c>
      <c r="F12" s="47">
        <v>6</v>
      </c>
      <c r="G12" s="51">
        <v>11</v>
      </c>
      <c r="H12" s="47">
        <v>7</v>
      </c>
      <c r="I12" s="46">
        <v>12</v>
      </c>
      <c r="J12" s="47">
        <v>10</v>
      </c>
      <c r="K12" s="51"/>
      <c r="L12" s="47"/>
      <c r="M12" s="46"/>
      <c r="N12" s="47"/>
      <c r="O12" s="46">
        <f t="shared" ref="O12:O14" si="2">IF(E12&gt;F12,1,0)+IF(G12&gt;H12,1,0)+IF(I12&gt;J12,1,0)+IF(K12&gt;L12,1,0)+IF(M12&gt;N12,1,0)</f>
        <v>3</v>
      </c>
      <c r="P12" s="47">
        <f t="shared" ref="P12:P14" si="3">IF(E12&lt;F12,1,0)+IF(G12&lt;H12,1,0)+IF(I12&lt;J12,1,0)+IF(K12&lt;L12,1,0)+IF(M12&lt;N12,1,0)</f>
        <v>0</v>
      </c>
    </row>
    <row r="13" spans="1:22" ht="18.75" x14ac:dyDescent="0.3">
      <c r="B13" s="65" t="s">
        <v>116</v>
      </c>
      <c r="C13" s="42">
        <v>1</v>
      </c>
      <c r="D13" s="39" t="s">
        <v>120</v>
      </c>
      <c r="E13" s="51">
        <v>11</v>
      </c>
      <c r="F13" s="47">
        <v>3</v>
      </c>
      <c r="G13" s="51">
        <v>11</v>
      </c>
      <c r="H13" s="47">
        <v>2</v>
      </c>
      <c r="I13" s="46">
        <v>11</v>
      </c>
      <c r="J13" s="47">
        <v>3</v>
      </c>
      <c r="K13" s="51"/>
      <c r="L13" s="47"/>
      <c r="M13" s="46"/>
      <c r="N13" s="47"/>
      <c r="O13" s="46">
        <f t="shared" si="2"/>
        <v>3</v>
      </c>
      <c r="P13" s="47">
        <f t="shared" si="3"/>
        <v>0</v>
      </c>
    </row>
    <row r="14" spans="1:22" ht="19.5" thickBot="1" x14ac:dyDescent="0.35">
      <c r="B14" s="66" t="s">
        <v>117</v>
      </c>
      <c r="C14" s="43">
        <v>2</v>
      </c>
      <c r="D14" s="40" t="s">
        <v>121</v>
      </c>
      <c r="E14" s="52">
        <v>11</v>
      </c>
      <c r="F14" s="49">
        <v>9</v>
      </c>
      <c r="G14" s="52">
        <v>12</v>
      </c>
      <c r="H14" s="49">
        <v>10</v>
      </c>
      <c r="I14" s="48">
        <v>11</v>
      </c>
      <c r="J14" s="49">
        <v>5</v>
      </c>
      <c r="K14" s="52"/>
      <c r="L14" s="49"/>
      <c r="M14" s="48"/>
      <c r="N14" s="49"/>
      <c r="O14" s="48">
        <f t="shared" si="2"/>
        <v>3</v>
      </c>
      <c r="P14" s="49">
        <f t="shared" si="3"/>
        <v>0</v>
      </c>
    </row>
    <row r="16" spans="1:22" ht="15.75" thickBot="1" x14ac:dyDescent="0.3"/>
    <row r="17" spans="1:22" ht="15.75" thickBot="1" x14ac:dyDescent="0.3">
      <c r="Q17" s="83" t="s">
        <v>24</v>
      </c>
      <c r="R17" s="84"/>
      <c r="S17" s="84" t="s">
        <v>25</v>
      </c>
      <c r="T17" s="84"/>
      <c r="U17" s="84" t="s">
        <v>26</v>
      </c>
      <c r="V17" s="85"/>
    </row>
    <row r="18" spans="1:22" ht="19.5" thickBot="1" x14ac:dyDescent="0.3">
      <c r="A18" t="str">
        <f>IF(B18="","",B18&amp;"|"&amp;D18)</f>
        <v>Squashberek SE|Szeged Squash SE</v>
      </c>
      <c r="B18" s="53" t="s">
        <v>29</v>
      </c>
      <c r="C18" s="54" t="s">
        <v>22</v>
      </c>
      <c r="D18" s="55" t="s">
        <v>35</v>
      </c>
      <c r="E18" s="81" t="s">
        <v>17</v>
      </c>
      <c r="F18" s="82"/>
      <c r="G18" s="81" t="s">
        <v>18</v>
      </c>
      <c r="H18" s="82"/>
      <c r="I18" s="80" t="s">
        <v>19</v>
      </c>
      <c r="J18" s="80"/>
      <c r="K18" s="81" t="s">
        <v>20</v>
      </c>
      <c r="L18" s="82"/>
      <c r="M18" s="80" t="s">
        <v>21</v>
      </c>
      <c r="N18" s="82"/>
      <c r="O18" s="80" t="s">
        <v>23</v>
      </c>
      <c r="P18" s="80"/>
      <c r="Q18" s="60">
        <f>IF(O19&gt;P19,1,0)+IF(O20&gt;P20,1,0)+IF(O21&gt;P21,1,0)+IF(O22&gt;P22,1,0)</f>
        <v>4</v>
      </c>
      <c r="R18" s="61">
        <f>IF(O19&lt;P19,1,0)+IF(O20&lt;P20,1,0)+IF(O21&lt;P21,1,0)+IF(O22&lt;P22,1,0)</f>
        <v>0</v>
      </c>
      <c r="S18" s="61">
        <f>SUM(O19:O22)</f>
        <v>11</v>
      </c>
      <c r="T18" s="61">
        <f>SUM(P19:P22)</f>
        <v>4</v>
      </c>
      <c r="U18" s="61">
        <f>SUM(E19:E22,G19:G22,I19:I22,K19:K22,M19:M22)</f>
        <v>158</v>
      </c>
      <c r="V18" s="62">
        <f>SUM(F19:F22,H19:H22,J19:J22,L19:L22,N19:N22)</f>
        <v>120</v>
      </c>
    </row>
    <row r="19" spans="1:22" ht="18.75" x14ac:dyDescent="0.3">
      <c r="B19" s="64" t="s">
        <v>122</v>
      </c>
      <c r="C19" s="41">
        <v>4</v>
      </c>
      <c r="D19" s="57" t="s">
        <v>126</v>
      </c>
      <c r="E19" s="50">
        <v>11</v>
      </c>
      <c r="F19" s="45">
        <v>3</v>
      </c>
      <c r="G19" s="50">
        <v>10</v>
      </c>
      <c r="H19" s="45">
        <v>12</v>
      </c>
      <c r="I19" s="44">
        <v>12</v>
      </c>
      <c r="J19" s="45">
        <v>10</v>
      </c>
      <c r="K19" s="50">
        <v>12</v>
      </c>
      <c r="L19" s="45">
        <v>14</v>
      </c>
      <c r="M19" s="44">
        <v>12</v>
      </c>
      <c r="N19" s="45">
        <v>10</v>
      </c>
      <c r="O19" s="44">
        <f>IF(E19&gt;F19,1,0)+IF(G19&gt;H19,1,0)+IF(I19&gt;J19,1,0)+IF(K19&gt;L19,1,0)+IF(M19&gt;N19,1,0)</f>
        <v>3</v>
      </c>
      <c r="P19" s="45">
        <f>IF(E19&lt;F19,1,0)+IF(G19&lt;H19,1,0)+IF(I19&lt;J19,1,0)+IF(K19&lt;L19,1,0)+IF(M19&lt;N19,1,0)</f>
        <v>2</v>
      </c>
    </row>
    <row r="20" spans="1:22" ht="18.75" x14ac:dyDescent="0.3">
      <c r="B20" s="65" t="s">
        <v>123</v>
      </c>
      <c r="C20" s="42">
        <v>3</v>
      </c>
      <c r="D20" s="39" t="s">
        <v>127</v>
      </c>
      <c r="E20" s="51">
        <v>11</v>
      </c>
      <c r="F20" s="47">
        <v>7</v>
      </c>
      <c r="G20" s="51">
        <v>11</v>
      </c>
      <c r="H20" s="47">
        <v>6</v>
      </c>
      <c r="I20" s="46">
        <v>11</v>
      </c>
      <c r="J20" s="47">
        <v>8</v>
      </c>
      <c r="K20" s="51"/>
      <c r="L20" s="47"/>
      <c r="M20" s="46"/>
      <c r="N20" s="47"/>
      <c r="O20" s="46">
        <f t="shared" ref="O20:O22" si="4">IF(E20&gt;F20,1,0)+IF(G20&gt;H20,1,0)+IF(I20&gt;J20,1,0)+IF(K20&gt;L20,1,0)+IF(M20&gt;N20,1,0)</f>
        <v>3</v>
      </c>
      <c r="P20" s="47">
        <f t="shared" ref="P20:P22" si="5">IF(E20&lt;F20,1,0)+IF(G20&lt;H20,1,0)+IF(I20&lt;J20,1,0)+IF(K20&lt;L20,1,0)+IF(M20&lt;N20,1,0)</f>
        <v>0</v>
      </c>
    </row>
    <row r="21" spans="1:22" ht="18.75" x14ac:dyDescent="0.3">
      <c r="B21" s="65" t="s">
        <v>124</v>
      </c>
      <c r="C21" s="42">
        <v>1</v>
      </c>
      <c r="D21" s="39" t="s">
        <v>128</v>
      </c>
      <c r="E21" s="51">
        <v>11</v>
      </c>
      <c r="F21" s="47">
        <v>8</v>
      </c>
      <c r="G21" s="51">
        <v>10</v>
      </c>
      <c r="H21" s="47">
        <v>12</v>
      </c>
      <c r="I21" s="46">
        <v>11</v>
      </c>
      <c r="J21" s="47">
        <v>2</v>
      </c>
      <c r="K21" s="51">
        <v>3</v>
      </c>
      <c r="L21" s="47">
        <v>11</v>
      </c>
      <c r="M21" s="46">
        <v>11</v>
      </c>
      <c r="N21" s="47">
        <v>7</v>
      </c>
      <c r="O21" s="46">
        <f t="shared" si="4"/>
        <v>3</v>
      </c>
      <c r="P21" s="47">
        <f t="shared" si="5"/>
        <v>2</v>
      </c>
    </row>
    <row r="22" spans="1:22" ht="19.5" thickBot="1" x14ac:dyDescent="0.35">
      <c r="B22" s="66" t="s">
        <v>125</v>
      </c>
      <c r="C22" s="43">
        <v>2</v>
      </c>
      <c r="D22" s="40" t="s">
        <v>129</v>
      </c>
      <c r="E22" s="52">
        <v>11</v>
      </c>
      <c r="F22" s="49">
        <v>5</v>
      </c>
      <c r="G22" s="52">
        <v>11</v>
      </c>
      <c r="H22" s="49">
        <v>5</v>
      </c>
      <c r="I22" s="48"/>
      <c r="J22" s="49"/>
      <c r="K22" s="52"/>
      <c r="L22" s="49"/>
      <c r="M22" s="48"/>
      <c r="N22" s="49"/>
      <c r="O22" s="48">
        <f t="shared" si="4"/>
        <v>2</v>
      </c>
      <c r="P22" s="49">
        <f t="shared" si="5"/>
        <v>0</v>
      </c>
    </row>
    <row r="24" spans="1:22" ht="15.75" thickBot="1" x14ac:dyDescent="0.3"/>
    <row r="25" spans="1:22" ht="15.75" thickBot="1" x14ac:dyDescent="0.3">
      <c r="Q25" s="83" t="s">
        <v>24</v>
      </c>
      <c r="R25" s="84"/>
      <c r="S25" s="84" t="s">
        <v>25</v>
      </c>
      <c r="T25" s="84"/>
      <c r="U25" s="84" t="s">
        <v>26</v>
      </c>
      <c r="V25" s="85"/>
    </row>
    <row r="26" spans="1:22" ht="19.5" thickBot="1" x14ac:dyDescent="0.3">
      <c r="A26" t="str">
        <f>IF(B26="","",B26&amp;"|"&amp;D26)</f>
        <v xml:space="preserve">Csé-Team Labda Egylet I|PSA-ÖNTÖDE SE I. </v>
      </c>
      <c r="B26" s="53" t="s">
        <v>36</v>
      </c>
      <c r="C26" s="54" t="s">
        <v>22</v>
      </c>
      <c r="D26" s="55" t="s">
        <v>37</v>
      </c>
      <c r="E26" s="81" t="s">
        <v>17</v>
      </c>
      <c r="F26" s="82"/>
      <c r="G26" s="81" t="s">
        <v>18</v>
      </c>
      <c r="H26" s="82"/>
      <c r="I26" s="80" t="s">
        <v>19</v>
      </c>
      <c r="J26" s="80"/>
      <c r="K26" s="81" t="s">
        <v>20</v>
      </c>
      <c r="L26" s="82"/>
      <c r="M26" s="80" t="s">
        <v>21</v>
      </c>
      <c r="N26" s="82"/>
      <c r="O26" s="80" t="s">
        <v>23</v>
      </c>
      <c r="P26" s="80"/>
      <c r="Q26" s="60">
        <f>IF(O27&gt;P27,1,0)+IF(O28&gt;P28,1,0)+IF(O29&gt;P29,1,0)+IF(O30&gt;P30,1,0)</f>
        <v>3</v>
      </c>
      <c r="R26" s="61">
        <f>IF(O27&lt;P27,1,0)+IF(O28&lt;P28,1,0)+IF(O29&lt;P29,1,0)+IF(O30&lt;P30,1,0)</f>
        <v>1</v>
      </c>
      <c r="S26" s="61">
        <f>SUM(O27:O30)</f>
        <v>9</v>
      </c>
      <c r="T26" s="61">
        <f>SUM(P27:P30)</f>
        <v>3</v>
      </c>
      <c r="U26" s="61">
        <f>SUM(E27:E30,G27:G30,I27:I30,K27:K30,M27:M30)</f>
        <v>121</v>
      </c>
      <c r="V26" s="62">
        <f>SUM(F27:F30,H27:H30,J27:J30,L27:L30,N27:N30)</f>
        <v>53</v>
      </c>
    </row>
    <row r="27" spans="1:22" ht="18.75" x14ac:dyDescent="0.3">
      <c r="B27" s="64" t="s">
        <v>110</v>
      </c>
      <c r="C27" s="41">
        <v>4</v>
      </c>
      <c r="D27" s="57"/>
      <c r="E27" s="50">
        <v>11</v>
      </c>
      <c r="F27" s="45">
        <v>0</v>
      </c>
      <c r="G27" s="50">
        <v>11</v>
      </c>
      <c r="H27" s="45">
        <v>0</v>
      </c>
      <c r="I27" s="44">
        <v>11</v>
      </c>
      <c r="J27" s="45">
        <v>0</v>
      </c>
      <c r="K27" s="50"/>
      <c r="L27" s="45"/>
      <c r="M27" s="44"/>
      <c r="N27" s="45"/>
      <c r="O27" s="44">
        <f>IF(E27&gt;F27,1,0)+IF(G27&gt;H27,1,0)+IF(I27&gt;J27,1,0)+IF(K27&gt;L27,1,0)+IF(M27&gt;N27,1,0)</f>
        <v>3</v>
      </c>
      <c r="P27" s="45">
        <f>IF(E27&lt;F27,1,0)+IF(G27&lt;H27,1,0)+IF(I27&lt;J27,1,0)+IF(K27&lt;L27,1,0)+IF(M27&lt;N27,1,0)</f>
        <v>0</v>
      </c>
    </row>
    <row r="28" spans="1:22" ht="18.75" x14ac:dyDescent="0.3">
      <c r="B28" s="65" t="s">
        <v>111</v>
      </c>
      <c r="C28" s="42">
        <v>3</v>
      </c>
      <c r="D28" s="39" t="s">
        <v>130</v>
      </c>
      <c r="E28" s="51">
        <v>11</v>
      </c>
      <c r="F28" s="47">
        <v>1</v>
      </c>
      <c r="G28" s="51">
        <v>11</v>
      </c>
      <c r="H28" s="47">
        <v>1</v>
      </c>
      <c r="I28" s="46">
        <v>11</v>
      </c>
      <c r="J28" s="47">
        <v>6</v>
      </c>
      <c r="K28" s="51"/>
      <c r="L28" s="47"/>
      <c r="M28" s="46"/>
      <c r="N28" s="47"/>
      <c r="O28" s="46">
        <f t="shared" ref="O28:O30" si="6">IF(E28&gt;F28,1,0)+IF(G28&gt;H28,1,0)+IF(I28&gt;J28,1,0)+IF(K28&gt;L28,1,0)+IF(M28&gt;N28,1,0)</f>
        <v>3</v>
      </c>
      <c r="P28" s="47">
        <f t="shared" ref="P28:P30" si="7">IF(E28&lt;F28,1,0)+IF(G28&lt;H28,1,0)+IF(I28&lt;J28,1,0)+IF(K28&lt;L28,1,0)+IF(M28&lt;N28,1,0)</f>
        <v>0</v>
      </c>
    </row>
    <row r="29" spans="1:22" ht="18.75" x14ac:dyDescent="0.3">
      <c r="B29" s="65" t="s">
        <v>112</v>
      </c>
      <c r="C29" s="42">
        <v>1</v>
      </c>
      <c r="D29" s="39" t="s">
        <v>131</v>
      </c>
      <c r="E29" s="51">
        <v>7</v>
      </c>
      <c r="F29" s="47">
        <v>11</v>
      </c>
      <c r="G29" s="51">
        <v>9</v>
      </c>
      <c r="H29" s="47">
        <v>11</v>
      </c>
      <c r="I29" s="46">
        <v>6</v>
      </c>
      <c r="J29" s="47">
        <v>11</v>
      </c>
      <c r="K29" s="51"/>
      <c r="L29" s="47"/>
      <c r="M29" s="46"/>
      <c r="N29" s="47"/>
      <c r="O29" s="46">
        <f t="shared" si="6"/>
        <v>0</v>
      </c>
      <c r="P29" s="47">
        <f t="shared" si="7"/>
        <v>3</v>
      </c>
    </row>
    <row r="30" spans="1:22" ht="19.5" thickBot="1" x14ac:dyDescent="0.35">
      <c r="B30" s="66" t="s">
        <v>113</v>
      </c>
      <c r="C30" s="43">
        <v>2</v>
      </c>
      <c r="D30" s="40" t="s">
        <v>132</v>
      </c>
      <c r="E30" s="52">
        <v>11</v>
      </c>
      <c r="F30" s="49">
        <v>3</v>
      </c>
      <c r="G30" s="52">
        <v>11</v>
      </c>
      <c r="H30" s="49">
        <v>5</v>
      </c>
      <c r="I30" s="48">
        <v>11</v>
      </c>
      <c r="J30" s="49">
        <v>4</v>
      </c>
      <c r="K30" s="52"/>
      <c r="L30" s="49"/>
      <c r="M30" s="48"/>
      <c r="N30" s="49"/>
      <c r="O30" s="48">
        <f t="shared" si="6"/>
        <v>3</v>
      </c>
      <c r="P30" s="49">
        <f t="shared" si="7"/>
        <v>0</v>
      </c>
    </row>
    <row r="32" spans="1:22" ht="15.75" thickBot="1" x14ac:dyDescent="0.3"/>
    <row r="33" spans="1:22" ht="15.75" thickBot="1" x14ac:dyDescent="0.3">
      <c r="Q33" s="83" t="s">
        <v>24</v>
      </c>
      <c r="R33" s="84"/>
      <c r="S33" s="84" t="s">
        <v>25</v>
      </c>
      <c r="T33" s="84"/>
      <c r="U33" s="84" t="s">
        <v>26</v>
      </c>
      <c r="V33" s="85"/>
    </row>
    <row r="34" spans="1:22" ht="19.5" thickBot="1" x14ac:dyDescent="0.3">
      <c r="A34" t="str">
        <f>IF(B34="","",B34&amp;"|"&amp;D34)</f>
        <v xml:space="preserve">Anico Készházak Egri Squash Se|PSA-ÖNTÖDE SE I. </v>
      </c>
      <c r="B34" s="53" t="s">
        <v>31</v>
      </c>
      <c r="C34" s="54" t="s">
        <v>22</v>
      </c>
      <c r="D34" s="55" t="s">
        <v>37</v>
      </c>
      <c r="E34" s="81" t="s">
        <v>17</v>
      </c>
      <c r="F34" s="82"/>
      <c r="G34" s="81" t="s">
        <v>18</v>
      </c>
      <c r="H34" s="82"/>
      <c r="I34" s="80" t="s">
        <v>19</v>
      </c>
      <c r="J34" s="80"/>
      <c r="K34" s="81" t="s">
        <v>20</v>
      </c>
      <c r="L34" s="82"/>
      <c r="M34" s="80" t="s">
        <v>21</v>
      </c>
      <c r="N34" s="82"/>
      <c r="O34" s="80" t="s">
        <v>23</v>
      </c>
      <c r="P34" s="80"/>
      <c r="Q34" s="60">
        <f>IF(O35&gt;P35,1,0)+IF(O36&gt;P36,1,0)+IF(O37&gt;P37,1,0)+IF(O38&gt;P38,1,0)</f>
        <v>3</v>
      </c>
      <c r="R34" s="61">
        <f>IF(O35&lt;P35,1,0)+IF(O36&lt;P36,1,0)+IF(O37&lt;P37,1,0)+IF(O38&lt;P38,1,0)</f>
        <v>1</v>
      </c>
      <c r="S34" s="61">
        <f>SUM(O35:O38)</f>
        <v>7</v>
      </c>
      <c r="T34" s="61">
        <f>SUM(P35:P38)</f>
        <v>5</v>
      </c>
      <c r="U34" s="61">
        <f>SUM(E35:E38,G35:G38,I35:I38,K35:K38,M35:M38)</f>
        <v>102</v>
      </c>
      <c r="V34" s="62">
        <f>SUM(F35:F38,H35:H38,J35:J38,L35:L38,N35:N38)</f>
        <v>98</v>
      </c>
    </row>
    <row r="35" spans="1:22" ht="18.75" x14ac:dyDescent="0.3">
      <c r="B35" s="64"/>
      <c r="C35" s="41">
        <v>4</v>
      </c>
      <c r="D35" s="57"/>
      <c r="E35" s="67">
        <v>1</v>
      </c>
      <c r="F35" s="45"/>
      <c r="G35" s="50"/>
      <c r="H35" s="45"/>
      <c r="I35" s="44"/>
      <c r="J35" s="45"/>
      <c r="K35" s="50"/>
      <c r="L35" s="45"/>
      <c r="M35" s="44"/>
      <c r="N35" s="45"/>
      <c r="O35" s="44">
        <f>IF(E35&gt;F35,1,0)+IF(G35&gt;H35,1,0)+IF(I35&gt;J35,1,0)+IF(K35&gt;L35,1,0)+IF(M35&gt;N35,1,0)</f>
        <v>1</v>
      </c>
      <c r="P35" s="45">
        <f>IF(E35&lt;F35,1,0)+IF(G35&lt;H35,1,0)+IF(I35&lt;J35,1,0)+IF(K35&lt;L35,1,0)+IF(M35&lt;N35,1,0)</f>
        <v>0</v>
      </c>
    </row>
    <row r="36" spans="1:22" ht="18.75" x14ac:dyDescent="0.3">
      <c r="B36" s="65" t="s">
        <v>133</v>
      </c>
      <c r="C36" s="42">
        <v>3</v>
      </c>
      <c r="D36" s="39" t="s">
        <v>130</v>
      </c>
      <c r="E36" s="51">
        <v>10</v>
      </c>
      <c r="F36" s="47">
        <v>12</v>
      </c>
      <c r="G36" s="51">
        <v>11</v>
      </c>
      <c r="H36" s="47">
        <v>5</v>
      </c>
      <c r="I36" s="46">
        <v>11</v>
      </c>
      <c r="J36" s="47">
        <v>6</v>
      </c>
      <c r="K36" s="51">
        <v>11</v>
      </c>
      <c r="L36" s="47">
        <v>6</v>
      </c>
      <c r="M36" s="46"/>
      <c r="N36" s="47"/>
      <c r="O36" s="46">
        <f t="shared" ref="O36:O38" si="8">IF(E36&gt;F36,1,0)+IF(G36&gt;H36,1,0)+IF(I36&gt;J36,1,0)+IF(K36&gt;L36,1,0)+IF(M36&gt;N36,1,0)</f>
        <v>3</v>
      </c>
      <c r="P36" s="47">
        <f t="shared" ref="P36:P38" si="9">IF(E36&lt;F36,1,0)+IF(G36&lt;H36,1,0)+IF(I36&lt;J36,1,0)+IF(K36&lt;L36,1,0)+IF(M36&lt;N36,1,0)</f>
        <v>1</v>
      </c>
    </row>
    <row r="37" spans="1:22" ht="18.75" x14ac:dyDescent="0.3">
      <c r="B37" s="65" t="s">
        <v>134</v>
      </c>
      <c r="C37" s="42">
        <v>1</v>
      </c>
      <c r="D37" s="39" t="s">
        <v>131</v>
      </c>
      <c r="E37" s="51">
        <v>10</v>
      </c>
      <c r="F37" s="47">
        <v>12</v>
      </c>
      <c r="G37" s="51">
        <v>5</v>
      </c>
      <c r="H37" s="47">
        <v>11</v>
      </c>
      <c r="I37" s="46">
        <v>0</v>
      </c>
      <c r="J37" s="47">
        <v>11</v>
      </c>
      <c r="K37" s="51"/>
      <c r="L37" s="47"/>
      <c r="M37" s="46"/>
      <c r="N37" s="47"/>
      <c r="O37" s="46">
        <f t="shared" si="8"/>
        <v>0</v>
      </c>
      <c r="P37" s="47">
        <f t="shared" si="9"/>
        <v>3</v>
      </c>
    </row>
    <row r="38" spans="1:22" ht="19.5" thickBot="1" x14ac:dyDescent="0.35">
      <c r="B38" s="66" t="s">
        <v>135</v>
      </c>
      <c r="C38" s="43">
        <v>2</v>
      </c>
      <c r="D38" s="40" t="s">
        <v>132</v>
      </c>
      <c r="E38" s="52">
        <v>9</v>
      </c>
      <c r="F38" s="49">
        <v>11</v>
      </c>
      <c r="G38" s="52">
        <v>11</v>
      </c>
      <c r="H38" s="49">
        <v>7</v>
      </c>
      <c r="I38" s="48">
        <v>12</v>
      </c>
      <c r="J38" s="49">
        <v>10</v>
      </c>
      <c r="K38" s="52">
        <v>11</v>
      </c>
      <c r="L38" s="49">
        <v>7</v>
      </c>
      <c r="M38" s="48"/>
      <c r="N38" s="49"/>
      <c r="O38" s="48">
        <f t="shared" si="8"/>
        <v>3</v>
      </c>
      <c r="P38" s="49">
        <f t="shared" si="9"/>
        <v>1</v>
      </c>
    </row>
    <row r="40" spans="1:22" ht="15.75" thickBot="1" x14ac:dyDescent="0.3"/>
    <row r="41" spans="1:22" ht="15.75" thickBot="1" x14ac:dyDescent="0.3">
      <c r="Q41" s="83" t="s">
        <v>24</v>
      </c>
      <c r="R41" s="84"/>
      <c r="S41" s="84" t="s">
        <v>25</v>
      </c>
      <c r="T41" s="84"/>
      <c r="U41" s="84" t="s">
        <v>26</v>
      </c>
      <c r="V41" s="85"/>
    </row>
    <row r="42" spans="1:22" ht="19.5" thickBot="1" x14ac:dyDescent="0.3">
      <c r="A42" t="str">
        <f>IF(B42="","",B42&amp;"|"&amp;D42)</f>
        <v>Csé-Team Labda Egylet I|Golden Ball SE</v>
      </c>
      <c r="B42" s="53" t="s">
        <v>36</v>
      </c>
      <c r="C42" s="54" t="s">
        <v>22</v>
      </c>
      <c r="D42" s="55" t="s">
        <v>34</v>
      </c>
      <c r="E42" s="81" t="s">
        <v>17</v>
      </c>
      <c r="F42" s="82"/>
      <c r="G42" s="81" t="s">
        <v>18</v>
      </c>
      <c r="H42" s="82"/>
      <c r="I42" s="80" t="s">
        <v>19</v>
      </c>
      <c r="J42" s="80"/>
      <c r="K42" s="81" t="s">
        <v>20</v>
      </c>
      <c r="L42" s="82"/>
      <c r="M42" s="80" t="s">
        <v>21</v>
      </c>
      <c r="N42" s="82"/>
      <c r="O42" s="80" t="s">
        <v>23</v>
      </c>
      <c r="P42" s="80"/>
      <c r="Q42" s="60">
        <f>IF(O43&gt;P43,1,0)+IF(O44&gt;P44,1,0)+IF(O45&gt;P45,1,0)+IF(O46&gt;P46,1,0)</f>
        <v>4</v>
      </c>
      <c r="R42" s="61">
        <f>IF(O43&lt;P43,1,0)+IF(O44&lt;P44,1,0)+IF(O45&lt;P45,1,0)+IF(O46&lt;P46,1,0)</f>
        <v>0</v>
      </c>
      <c r="S42" s="61">
        <f>SUM(O43:O46)</f>
        <v>12</v>
      </c>
      <c r="T42" s="61">
        <f>SUM(P43:P46)</f>
        <v>2</v>
      </c>
      <c r="U42" s="61">
        <f>SUM(E43:E46,G43:G46,I43:I46,K43:K46,M43:M46)</f>
        <v>148</v>
      </c>
      <c r="V42" s="62">
        <f>SUM(F43:F46,H43:H46,J43:J46,L43:L46,N43:N46)</f>
        <v>96</v>
      </c>
    </row>
    <row r="43" spans="1:22" ht="18.75" x14ac:dyDescent="0.3">
      <c r="B43" s="64" t="s">
        <v>110</v>
      </c>
      <c r="C43" s="41">
        <v>4</v>
      </c>
      <c r="D43" s="57" t="s">
        <v>118</v>
      </c>
      <c r="E43" s="50">
        <v>6</v>
      </c>
      <c r="F43" s="45">
        <v>11</v>
      </c>
      <c r="G43" s="50">
        <v>15</v>
      </c>
      <c r="H43" s="45">
        <v>13</v>
      </c>
      <c r="I43" s="44">
        <v>11</v>
      </c>
      <c r="J43" s="45">
        <v>9</v>
      </c>
      <c r="K43" s="50">
        <v>11</v>
      </c>
      <c r="L43" s="45">
        <v>5</v>
      </c>
      <c r="M43" s="44"/>
      <c r="N43" s="45"/>
      <c r="O43" s="44">
        <f>IF(E43&gt;F43,1,0)+IF(G43&gt;H43,1,0)+IF(I43&gt;J43,1,0)+IF(K43&gt;L43,1,0)+IF(M43&gt;N43,1,0)</f>
        <v>3</v>
      </c>
      <c r="P43" s="45">
        <f>IF(E43&lt;F43,1,0)+IF(G43&lt;H43,1,0)+IF(I43&lt;J43,1,0)+IF(K43&lt;L43,1,0)+IF(M43&lt;N43,1,0)</f>
        <v>1</v>
      </c>
    </row>
    <row r="44" spans="1:22" ht="18.75" x14ac:dyDescent="0.3">
      <c r="B44" s="65" t="s">
        <v>111</v>
      </c>
      <c r="C44" s="42">
        <v>3</v>
      </c>
      <c r="D44" s="39" t="s">
        <v>119</v>
      </c>
      <c r="E44" s="51">
        <v>11</v>
      </c>
      <c r="F44" s="47">
        <v>1</v>
      </c>
      <c r="G44" s="51">
        <v>11</v>
      </c>
      <c r="H44" s="47">
        <v>2</v>
      </c>
      <c r="I44" s="46">
        <v>12</v>
      </c>
      <c r="J44" s="47">
        <v>10</v>
      </c>
      <c r="K44" s="51"/>
      <c r="L44" s="47"/>
      <c r="M44" s="46"/>
      <c r="N44" s="47"/>
      <c r="O44" s="46">
        <f t="shared" ref="O44:O46" si="10">IF(E44&gt;F44,1,0)+IF(G44&gt;H44,1,0)+IF(I44&gt;J44,1,0)+IF(K44&gt;L44,1,0)+IF(M44&gt;N44,1,0)</f>
        <v>3</v>
      </c>
      <c r="P44" s="47">
        <f t="shared" ref="P44:P46" si="11">IF(E44&lt;F44,1,0)+IF(G44&lt;H44,1,0)+IF(I44&lt;J44,1,0)+IF(K44&lt;L44,1,0)+IF(M44&lt;N44,1,0)</f>
        <v>0</v>
      </c>
    </row>
    <row r="45" spans="1:22" ht="18.75" x14ac:dyDescent="0.3">
      <c r="B45" s="65" t="s">
        <v>112</v>
      </c>
      <c r="C45" s="42">
        <v>1</v>
      </c>
      <c r="D45" s="39" t="s">
        <v>120</v>
      </c>
      <c r="E45" s="51">
        <v>11</v>
      </c>
      <c r="F45" s="47">
        <v>3</v>
      </c>
      <c r="G45" s="51">
        <v>11</v>
      </c>
      <c r="H45" s="47">
        <v>5</v>
      </c>
      <c r="I45" s="46">
        <v>11</v>
      </c>
      <c r="J45" s="47">
        <v>8</v>
      </c>
      <c r="K45" s="51"/>
      <c r="L45" s="47"/>
      <c r="M45" s="46"/>
      <c r="N45" s="47"/>
      <c r="O45" s="46">
        <f t="shared" si="10"/>
        <v>3</v>
      </c>
      <c r="P45" s="47">
        <f t="shared" si="11"/>
        <v>0</v>
      </c>
    </row>
    <row r="46" spans="1:22" ht="19.5" thickBot="1" x14ac:dyDescent="0.35">
      <c r="B46" s="66" t="s">
        <v>113</v>
      </c>
      <c r="C46" s="43">
        <v>2</v>
      </c>
      <c r="D46" s="40" t="s">
        <v>121</v>
      </c>
      <c r="E46" s="52">
        <v>11</v>
      </c>
      <c r="F46" s="49">
        <v>9</v>
      </c>
      <c r="G46" s="52">
        <v>11</v>
      </c>
      <c r="H46" s="49">
        <v>6</v>
      </c>
      <c r="I46" s="48">
        <v>5</v>
      </c>
      <c r="J46" s="49">
        <v>11</v>
      </c>
      <c r="K46" s="52">
        <v>11</v>
      </c>
      <c r="L46" s="49">
        <v>3</v>
      </c>
      <c r="M46" s="48"/>
      <c r="N46" s="49"/>
      <c r="O46" s="48">
        <f t="shared" si="10"/>
        <v>3</v>
      </c>
      <c r="P46" s="49">
        <f t="shared" si="11"/>
        <v>1</v>
      </c>
    </row>
    <row r="48" spans="1:22" ht="15.75" thickBot="1" x14ac:dyDescent="0.3"/>
    <row r="49" spans="1:22" ht="15.75" thickBot="1" x14ac:dyDescent="0.3">
      <c r="Q49" s="83" t="s">
        <v>24</v>
      </c>
      <c r="R49" s="84"/>
      <c r="S49" s="84" t="s">
        <v>25</v>
      </c>
      <c r="T49" s="84"/>
      <c r="U49" s="84" t="s">
        <v>26</v>
      </c>
      <c r="V49" s="85"/>
    </row>
    <row r="50" spans="1:22" ht="19.5" thickBot="1" x14ac:dyDescent="0.3">
      <c r="A50" t="str">
        <f>IF(B50="","",B50&amp;"|"&amp;D50)</f>
        <v>City Squash Club SE I.|Anico Készházak Egri Squash Se</v>
      </c>
      <c r="B50" s="53" t="s">
        <v>30</v>
      </c>
      <c r="C50" s="54" t="s">
        <v>22</v>
      </c>
      <c r="D50" s="55" t="s">
        <v>31</v>
      </c>
      <c r="E50" s="81" t="s">
        <v>17</v>
      </c>
      <c r="F50" s="82"/>
      <c r="G50" s="81" t="s">
        <v>18</v>
      </c>
      <c r="H50" s="82"/>
      <c r="I50" s="80" t="s">
        <v>19</v>
      </c>
      <c r="J50" s="80"/>
      <c r="K50" s="81" t="s">
        <v>20</v>
      </c>
      <c r="L50" s="82"/>
      <c r="M50" s="80" t="s">
        <v>21</v>
      </c>
      <c r="N50" s="82"/>
      <c r="O50" s="80" t="s">
        <v>23</v>
      </c>
      <c r="P50" s="80"/>
      <c r="Q50" s="60">
        <f>IF(O51&gt;P51,1,0)+IF(O52&gt;P52,1,0)+IF(O53&gt;P53,1,0)+IF(O54&gt;P54,1,0)</f>
        <v>4</v>
      </c>
      <c r="R50" s="61">
        <f>IF(O51&lt;P51,1,0)+IF(O52&lt;P52,1,0)+IF(O53&lt;P53,1,0)+IF(O54&lt;P54,1,0)</f>
        <v>0</v>
      </c>
      <c r="S50" s="61">
        <f>SUM(O51:O54)</f>
        <v>11</v>
      </c>
      <c r="T50" s="61">
        <f>SUM(P51:P54)</f>
        <v>0</v>
      </c>
      <c r="U50" s="61">
        <f>SUM(E51:E54,G51:G54,I51:I54,K51:K54,M51:M54)</f>
        <v>121</v>
      </c>
      <c r="V50" s="62">
        <f>SUM(F51:F54,H51:H54,J51:J54,L51:L54,N51:N54)</f>
        <v>47</v>
      </c>
    </row>
    <row r="51" spans="1:22" ht="18.75" x14ac:dyDescent="0.3">
      <c r="B51" s="64" t="s">
        <v>114</v>
      </c>
      <c r="C51" s="41">
        <v>4</v>
      </c>
      <c r="D51" s="57"/>
      <c r="E51" s="50">
        <v>11</v>
      </c>
      <c r="F51" s="45">
        <v>0</v>
      </c>
      <c r="G51" s="50">
        <v>11</v>
      </c>
      <c r="H51" s="45">
        <v>0</v>
      </c>
      <c r="I51" s="44">
        <v>11</v>
      </c>
      <c r="J51" s="45">
        <v>0</v>
      </c>
      <c r="K51" s="50"/>
      <c r="L51" s="45"/>
      <c r="M51" s="44"/>
      <c r="N51" s="45"/>
      <c r="O51" s="44">
        <f>IF(E51&gt;F51,1,0)+IF(G51&gt;H51,1,0)+IF(I51&gt;J51,1,0)+IF(K51&gt;L51,1,0)+IF(M51&gt;N51,1,0)</f>
        <v>3</v>
      </c>
      <c r="P51" s="45">
        <f>IF(E51&lt;F51,1,0)+IF(G51&lt;H51,1,0)+IF(I51&lt;J51,1,0)+IF(K51&lt;L51,1,0)+IF(M51&lt;N51,1,0)</f>
        <v>0</v>
      </c>
    </row>
    <row r="52" spans="1:22" ht="18.75" x14ac:dyDescent="0.3">
      <c r="B52" s="65" t="s">
        <v>115</v>
      </c>
      <c r="C52" s="42">
        <v>3</v>
      </c>
      <c r="D52" s="39" t="s">
        <v>133</v>
      </c>
      <c r="E52" s="51">
        <v>11</v>
      </c>
      <c r="F52" s="47">
        <v>4</v>
      </c>
      <c r="G52" s="51">
        <v>11</v>
      </c>
      <c r="H52" s="47">
        <v>9</v>
      </c>
      <c r="I52" s="46">
        <v>11</v>
      </c>
      <c r="J52" s="47">
        <v>7</v>
      </c>
      <c r="K52" s="51"/>
      <c r="L52" s="47"/>
      <c r="M52" s="46"/>
      <c r="N52" s="47"/>
      <c r="O52" s="46">
        <f t="shared" ref="O52:O54" si="12">IF(E52&gt;F52,1,0)+IF(G52&gt;H52,1,0)+IF(I52&gt;J52,1,0)+IF(K52&gt;L52,1,0)+IF(M52&gt;N52,1,0)</f>
        <v>3</v>
      </c>
      <c r="P52" s="47">
        <f t="shared" ref="P52:P54" si="13">IF(E52&lt;F52,1,0)+IF(G52&lt;H52,1,0)+IF(I52&lt;J52,1,0)+IF(K52&lt;L52,1,0)+IF(M52&lt;N52,1,0)</f>
        <v>0</v>
      </c>
    </row>
    <row r="53" spans="1:22" ht="18.75" x14ac:dyDescent="0.3">
      <c r="B53" s="65" t="s">
        <v>116</v>
      </c>
      <c r="C53" s="42">
        <v>1</v>
      </c>
      <c r="D53" s="39" t="s">
        <v>134</v>
      </c>
      <c r="E53" s="51">
        <v>11</v>
      </c>
      <c r="F53" s="47">
        <v>7</v>
      </c>
      <c r="G53" s="51">
        <v>11</v>
      </c>
      <c r="H53" s="47">
        <v>3</v>
      </c>
      <c r="I53" s="46">
        <v>11</v>
      </c>
      <c r="J53" s="47">
        <v>2</v>
      </c>
      <c r="K53" s="51"/>
      <c r="L53" s="47"/>
      <c r="M53" s="46"/>
      <c r="N53" s="47"/>
      <c r="O53" s="46">
        <f t="shared" si="12"/>
        <v>3</v>
      </c>
      <c r="P53" s="47">
        <f t="shared" si="13"/>
        <v>0</v>
      </c>
    </row>
    <row r="54" spans="1:22" ht="19.5" thickBot="1" x14ac:dyDescent="0.35">
      <c r="B54" s="66" t="s">
        <v>117</v>
      </c>
      <c r="C54" s="43">
        <v>2</v>
      </c>
      <c r="D54" s="40" t="s">
        <v>135</v>
      </c>
      <c r="E54" s="52">
        <v>11</v>
      </c>
      <c r="F54" s="49">
        <v>7</v>
      </c>
      <c r="G54" s="52">
        <v>11</v>
      </c>
      <c r="H54" s="49">
        <v>8</v>
      </c>
      <c r="I54" s="48"/>
      <c r="J54" s="49"/>
      <c r="K54" s="52"/>
      <c r="L54" s="49"/>
      <c r="M54" s="48"/>
      <c r="N54" s="49"/>
      <c r="O54" s="48">
        <f t="shared" si="12"/>
        <v>2</v>
      </c>
      <c r="P54" s="49">
        <f t="shared" si="13"/>
        <v>0</v>
      </c>
    </row>
    <row r="56" spans="1:22" ht="15.75" thickBot="1" x14ac:dyDescent="0.3"/>
    <row r="57" spans="1:22" ht="15.75" thickBot="1" x14ac:dyDescent="0.3">
      <c r="Q57" s="83" t="s">
        <v>24</v>
      </c>
      <c r="R57" s="84"/>
      <c r="S57" s="84" t="s">
        <v>25</v>
      </c>
      <c r="T57" s="84"/>
      <c r="U57" s="84" t="s">
        <v>26</v>
      </c>
      <c r="V57" s="85"/>
    </row>
    <row r="58" spans="1:22" ht="19.5" thickBot="1" x14ac:dyDescent="0.3">
      <c r="A58" t="str">
        <f>IF(B58="","",B58&amp;"|"&amp;D58)</f>
        <v>Colosseum-Luxus SE|Szeged Squash SE</v>
      </c>
      <c r="B58" s="53" t="s">
        <v>32</v>
      </c>
      <c r="C58" s="54" t="s">
        <v>22</v>
      </c>
      <c r="D58" s="55" t="s">
        <v>35</v>
      </c>
      <c r="E58" s="81" t="s">
        <v>17</v>
      </c>
      <c r="F58" s="82"/>
      <c r="G58" s="81" t="s">
        <v>18</v>
      </c>
      <c r="H58" s="82"/>
      <c r="I58" s="80" t="s">
        <v>19</v>
      </c>
      <c r="J58" s="80"/>
      <c r="K58" s="81" t="s">
        <v>20</v>
      </c>
      <c r="L58" s="82"/>
      <c r="M58" s="80" t="s">
        <v>21</v>
      </c>
      <c r="N58" s="82"/>
      <c r="O58" s="80" t="s">
        <v>23</v>
      </c>
      <c r="P58" s="80"/>
      <c r="Q58" s="60">
        <f>IF(O59&gt;P59,1,0)+IF(O60&gt;P60,1,0)+IF(O61&gt;P61,1,0)+IF(O62&gt;P62,1,0)</f>
        <v>0</v>
      </c>
      <c r="R58" s="61">
        <f>IF(O59&lt;P59,1,0)+IF(O60&lt;P60,1,0)+IF(O61&lt;P61,1,0)+IF(O62&lt;P62,1,0)</f>
        <v>4</v>
      </c>
      <c r="S58" s="61">
        <f>SUM(O59:O62)</f>
        <v>0</v>
      </c>
      <c r="T58" s="61">
        <f>SUM(P59:P62)</f>
        <v>12</v>
      </c>
      <c r="U58" s="61">
        <f>SUM(E59:E62,G59:G62,I59:I62,K59:K62,M59:M62)</f>
        <v>79</v>
      </c>
      <c r="V58" s="62">
        <f>SUM(F59:F62,H59:H62,J59:J62,L59:L62,N59:N62)</f>
        <v>138</v>
      </c>
    </row>
    <row r="59" spans="1:22" ht="18.75" x14ac:dyDescent="0.3">
      <c r="B59" s="64" t="s">
        <v>136</v>
      </c>
      <c r="C59" s="41">
        <v>4</v>
      </c>
      <c r="D59" s="57" t="s">
        <v>126</v>
      </c>
      <c r="E59" s="50">
        <v>5</v>
      </c>
      <c r="F59" s="45">
        <v>11</v>
      </c>
      <c r="G59" s="50">
        <v>12</v>
      </c>
      <c r="H59" s="45">
        <v>14</v>
      </c>
      <c r="I59" s="44">
        <v>6</v>
      </c>
      <c r="J59" s="45">
        <v>11</v>
      </c>
      <c r="K59" s="50"/>
      <c r="L59" s="45"/>
      <c r="M59" s="44"/>
      <c r="N59" s="45"/>
      <c r="O59" s="44">
        <f>IF(E59&gt;F59,1,0)+IF(G59&gt;H59,1,0)+IF(I59&gt;J59,1,0)+IF(K59&gt;L59,1,0)+IF(M59&gt;N59,1,0)</f>
        <v>0</v>
      </c>
      <c r="P59" s="45">
        <f>IF(E59&lt;F59,1,0)+IF(G59&lt;H59,1,0)+IF(I59&lt;J59,1,0)+IF(K59&lt;L59,1,0)+IF(M59&lt;N59,1,0)</f>
        <v>3</v>
      </c>
    </row>
    <row r="60" spans="1:22" ht="18.75" x14ac:dyDescent="0.3">
      <c r="B60" s="65" t="s">
        <v>137</v>
      </c>
      <c r="C60" s="42">
        <v>3</v>
      </c>
      <c r="D60" s="39" t="s">
        <v>127</v>
      </c>
      <c r="E60" s="51">
        <v>7</v>
      </c>
      <c r="F60" s="47">
        <v>11</v>
      </c>
      <c r="G60" s="51">
        <v>6</v>
      </c>
      <c r="H60" s="47">
        <v>11</v>
      </c>
      <c r="I60" s="46">
        <v>6</v>
      </c>
      <c r="J60" s="47">
        <v>11</v>
      </c>
      <c r="K60" s="51"/>
      <c r="L60" s="47"/>
      <c r="M60" s="46"/>
      <c r="N60" s="47"/>
      <c r="O60" s="46">
        <f t="shared" ref="O60:O62" si="14">IF(E60&gt;F60,1,0)+IF(G60&gt;H60,1,0)+IF(I60&gt;J60,1,0)+IF(K60&gt;L60,1,0)+IF(M60&gt;N60,1,0)</f>
        <v>0</v>
      </c>
      <c r="P60" s="47">
        <f t="shared" ref="P60:P62" si="15">IF(E60&lt;F60,1,0)+IF(G60&lt;H60,1,0)+IF(I60&lt;J60,1,0)+IF(K60&lt;L60,1,0)+IF(M60&lt;N60,1,0)</f>
        <v>3</v>
      </c>
    </row>
    <row r="61" spans="1:22" ht="18.75" x14ac:dyDescent="0.3">
      <c r="B61" s="65" t="s">
        <v>138</v>
      </c>
      <c r="C61" s="42">
        <v>1</v>
      </c>
      <c r="D61" s="39" t="s">
        <v>128</v>
      </c>
      <c r="E61" s="51">
        <v>12</v>
      </c>
      <c r="F61" s="47">
        <v>14</v>
      </c>
      <c r="G61" s="51">
        <v>2</v>
      </c>
      <c r="H61" s="47">
        <v>11</v>
      </c>
      <c r="I61" s="46">
        <v>3</v>
      </c>
      <c r="J61" s="47">
        <v>11</v>
      </c>
      <c r="K61" s="51"/>
      <c r="L61" s="47"/>
      <c r="M61" s="46"/>
      <c r="N61" s="47"/>
      <c r="O61" s="46">
        <f t="shared" si="14"/>
        <v>0</v>
      </c>
      <c r="P61" s="47">
        <f t="shared" si="15"/>
        <v>3</v>
      </c>
    </row>
    <row r="62" spans="1:22" ht="19.5" thickBot="1" x14ac:dyDescent="0.35">
      <c r="B62" s="66" t="s">
        <v>139</v>
      </c>
      <c r="C62" s="43">
        <v>2</v>
      </c>
      <c r="D62" s="40" t="s">
        <v>129</v>
      </c>
      <c r="E62" s="52">
        <v>6</v>
      </c>
      <c r="F62" s="49">
        <v>11</v>
      </c>
      <c r="G62" s="52">
        <v>8</v>
      </c>
      <c r="H62" s="49">
        <v>11</v>
      </c>
      <c r="I62" s="48">
        <v>6</v>
      </c>
      <c r="J62" s="49">
        <v>11</v>
      </c>
      <c r="K62" s="52"/>
      <c r="L62" s="49"/>
      <c r="M62" s="48"/>
      <c r="N62" s="49"/>
      <c r="O62" s="48">
        <f t="shared" si="14"/>
        <v>0</v>
      </c>
      <c r="P62" s="49">
        <f t="shared" si="15"/>
        <v>3</v>
      </c>
    </row>
    <row r="64" spans="1:22" ht="15.75" thickBot="1" x14ac:dyDescent="0.3"/>
    <row r="65" spans="1:22" ht="15.75" thickBot="1" x14ac:dyDescent="0.3">
      <c r="Q65" s="83" t="s">
        <v>24</v>
      </c>
      <c r="R65" s="84"/>
      <c r="S65" s="84" t="s">
        <v>25</v>
      </c>
      <c r="T65" s="84"/>
      <c r="U65" s="84" t="s">
        <v>26</v>
      </c>
      <c r="V65" s="85"/>
    </row>
    <row r="66" spans="1:22" ht="19.5" thickBot="1" x14ac:dyDescent="0.3">
      <c r="A66" t="str">
        <f>IF(B66="","",B66&amp;"|"&amp;D66)</f>
        <v>Szeged Squash SE|Gekko SE</v>
      </c>
      <c r="B66" s="53" t="s">
        <v>35</v>
      </c>
      <c r="C66" s="54" t="s">
        <v>22</v>
      </c>
      <c r="D66" s="55" t="s">
        <v>33</v>
      </c>
      <c r="E66" s="81" t="s">
        <v>17</v>
      </c>
      <c r="F66" s="82"/>
      <c r="G66" s="81" t="s">
        <v>18</v>
      </c>
      <c r="H66" s="82"/>
      <c r="I66" s="80" t="s">
        <v>19</v>
      </c>
      <c r="J66" s="80"/>
      <c r="K66" s="81" t="s">
        <v>20</v>
      </c>
      <c r="L66" s="82"/>
      <c r="M66" s="80" t="s">
        <v>21</v>
      </c>
      <c r="N66" s="82"/>
      <c r="O66" s="80" t="s">
        <v>23</v>
      </c>
      <c r="P66" s="80"/>
      <c r="Q66" s="60">
        <f>IF(O67&gt;P67,1,0)+IF(O68&gt;P68,1,0)+IF(O69&gt;P69,1,0)+IF(O70&gt;P70,1,0)</f>
        <v>4</v>
      </c>
      <c r="R66" s="61">
        <f>IF(O67&lt;P67,1,0)+IF(O68&lt;P68,1,0)+IF(O69&lt;P69,1,0)+IF(O70&lt;P70,1,0)</f>
        <v>0</v>
      </c>
      <c r="S66" s="61">
        <f>SUM(O67:O70)</f>
        <v>11</v>
      </c>
      <c r="T66" s="61">
        <f>SUM(P67:P70)</f>
        <v>0</v>
      </c>
      <c r="U66" s="61">
        <f>SUM(E67:E70,G67:G70,I67:I70,K67:K70,M67:M70)</f>
        <v>121</v>
      </c>
      <c r="V66" s="62">
        <f>SUM(F67:F70,H67:H70,J67:J70,L67:L70,N67:N70)</f>
        <v>44</v>
      </c>
    </row>
    <row r="67" spans="1:22" ht="18.75" x14ac:dyDescent="0.3">
      <c r="B67" s="64" t="s">
        <v>126</v>
      </c>
      <c r="C67" s="41">
        <v>4</v>
      </c>
      <c r="D67" s="57" t="s">
        <v>141</v>
      </c>
      <c r="E67" s="50">
        <v>11</v>
      </c>
      <c r="F67" s="45">
        <v>1</v>
      </c>
      <c r="G67" s="50">
        <v>11</v>
      </c>
      <c r="H67" s="45">
        <v>4</v>
      </c>
      <c r="I67" s="44">
        <v>11</v>
      </c>
      <c r="J67" s="45">
        <v>5</v>
      </c>
      <c r="K67" s="50"/>
      <c r="L67" s="45"/>
      <c r="M67" s="44"/>
      <c r="N67" s="45"/>
      <c r="O67" s="44">
        <f>IF(E67&gt;F67,1,0)+IF(G67&gt;H67,1,0)+IF(I67&gt;J67,1,0)+IF(K67&gt;L67,1,0)+IF(M67&gt;N67,1,0)</f>
        <v>3</v>
      </c>
      <c r="P67" s="45">
        <f>IF(E67&lt;F67,1,0)+IF(G67&lt;H67,1,0)+IF(I67&lt;J67,1,0)+IF(K67&lt;L67,1,0)+IF(M67&lt;N67,1,0)</f>
        <v>0</v>
      </c>
    </row>
    <row r="68" spans="1:22" ht="18.75" x14ac:dyDescent="0.3">
      <c r="B68" s="65" t="s">
        <v>140</v>
      </c>
      <c r="C68" s="42">
        <v>3</v>
      </c>
      <c r="D68" s="39" t="s">
        <v>142</v>
      </c>
      <c r="E68" s="51">
        <v>11</v>
      </c>
      <c r="F68" s="47">
        <v>5</v>
      </c>
      <c r="G68" s="51">
        <v>11</v>
      </c>
      <c r="H68" s="47">
        <v>6</v>
      </c>
      <c r="I68" s="46">
        <v>11</v>
      </c>
      <c r="J68" s="47">
        <v>5</v>
      </c>
      <c r="K68" s="51"/>
      <c r="L68" s="47"/>
      <c r="M68" s="46"/>
      <c r="N68" s="47"/>
      <c r="O68" s="46">
        <f t="shared" ref="O68:O70" si="16">IF(E68&gt;F68,1,0)+IF(G68&gt;H68,1,0)+IF(I68&gt;J68,1,0)+IF(K68&gt;L68,1,0)+IF(M68&gt;N68,1,0)</f>
        <v>3</v>
      </c>
      <c r="P68" s="47">
        <f t="shared" ref="P68:P70" si="17">IF(E68&lt;F68,1,0)+IF(G68&lt;H68,1,0)+IF(I68&lt;J68,1,0)+IF(K68&lt;L68,1,0)+IF(M68&lt;N68,1,0)</f>
        <v>0</v>
      </c>
    </row>
    <row r="69" spans="1:22" ht="18.75" x14ac:dyDescent="0.3">
      <c r="B69" s="65" t="s">
        <v>128</v>
      </c>
      <c r="C69" s="42">
        <v>1</v>
      </c>
      <c r="D69" s="39" t="s">
        <v>143</v>
      </c>
      <c r="E69" s="51">
        <v>11</v>
      </c>
      <c r="F69" s="47">
        <v>2</v>
      </c>
      <c r="G69" s="51">
        <v>11</v>
      </c>
      <c r="H69" s="47">
        <v>3</v>
      </c>
      <c r="I69" s="46">
        <v>11</v>
      </c>
      <c r="J69" s="47">
        <v>3</v>
      </c>
      <c r="K69" s="51"/>
      <c r="L69" s="47"/>
      <c r="M69" s="46"/>
      <c r="N69" s="47"/>
      <c r="O69" s="46">
        <f t="shared" si="16"/>
        <v>3</v>
      </c>
      <c r="P69" s="47">
        <f t="shared" si="17"/>
        <v>0</v>
      </c>
    </row>
    <row r="70" spans="1:22" ht="19.5" thickBot="1" x14ac:dyDescent="0.35">
      <c r="B70" s="66" t="s">
        <v>129</v>
      </c>
      <c r="C70" s="43">
        <v>2</v>
      </c>
      <c r="D70" s="40" t="s">
        <v>144</v>
      </c>
      <c r="E70" s="52">
        <v>11</v>
      </c>
      <c r="F70" s="49">
        <v>4</v>
      </c>
      <c r="G70" s="52">
        <v>11</v>
      </c>
      <c r="H70" s="49">
        <v>6</v>
      </c>
      <c r="I70" s="48"/>
      <c r="J70" s="49"/>
      <c r="K70" s="52"/>
      <c r="L70" s="49"/>
      <c r="M70" s="48"/>
      <c r="N70" s="49"/>
      <c r="O70" s="48">
        <f t="shared" si="16"/>
        <v>2</v>
      </c>
      <c r="P70" s="49">
        <f t="shared" si="17"/>
        <v>0</v>
      </c>
    </row>
    <row r="72" spans="1:22" ht="15.75" thickBot="1" x14ac:dyDescent="0.3"/>
    <row r="73" spans="1:22" ht="15.75" thickBot="1" x14ac:dyDescent="0.3">
      <c r="Q73" s="83" t="s">
        <v>24</v>
      </c>
      <c r="R73" s="84"/>
      <c r="S73" s="84" t="s">
        <v>25</v>
      </c>
      <c r="T73" s="84"/>
      <c r="U73" s="84" t="s">
        <v>26</v>
      </c>
      <c r="V73" s="85"/>
    </row>
    <row r="74" spans="1:22" ht="19.5" thickBot="1" x14ac:dyDescent="0.3">
      <c r="A74" t="str">
        <f>IF(B74="","",B74&amp;"|"&amp;D74)</f>
        <v>Golden Ball SE|Gekko SE</v>
      </c>
      <c r="B74" s="53" t="s">
        <v>34</v>
      </c>
      <c r="C74" s="54" t="s">
        <v>22</v>
      </c>
      <c r="D74" s="55" t="s">
        <v>33</v>
      </c>
      <c r="E74" s="81" t="s">
        <v>17</v>
      </c>
      <c r="F74" s="82"/>
      <c r="G74" s="81" t="s">
        <v>18</v>
      </c>
      <c r="H74" s="82"/>
      <c r="I74" s="80" t="s">
        <v>19</v>
      </c>
      <c r="J74" s="80"/>
      <c r="K74" s="81" t="s">
        <v>20</v>
      </c>
      <c r="L74" s="82"/>
      <c r="M74" s="80" t="s">
        <v>21</v>
      </c>
      <c r="N74" s="82"/>
      <c r="O74" s="80" t="s">
        <v>23</v>
      </c>
      <c r="P74" s="80"/>
      <c r="Q74" s="60">
        <f>IF(O75&gt;P75,1,0)+IF(O76&gt;P76,1,0)+IF(O77&gt;P77,1,0)+IF(O78&gt;P78,1,0)</f>
        <v>4</v>
      </c>
      <c r="R74" s="61">
        <f>IF(O75&lt;P75,1,0)+IF(O76&lt;P76,1,0)+IF(O77&lt;P77,1,0)+IF(O78&lt;P78,1,0)</f>
        <v>0</v>
      </c>
      <c r="S74" s="61">
        <f>SUM(O75:O78)</f>
        <v>12</v>
      </c>
      <c r="T74" s="61">
        <f>SUM(P75:P78)</f>
        <v>5</v>
      </c>
      <c r="U74" s="61">
        <f>SUM(E75:E78,G75:G78,I75:I78,K75:K78,M75:M78)</f>
        <v>180</v>
      </c>
      <c r="V74" s="62">
        <f>SUM(F75:F78,H75:H78,J75:J78,L75:L78,N75:N78)</f>
        <v>149</v>
      </c>
    </row>
    <row r="75" spans="1:22" ht="18.75" x14ac:dyDescent="0.3">
      <c r="B75" s="64" t="s">
        <v>118</v>
      </c>
      <c r="C75" s="41">
        <v>4</v>
      </c>
      <c r="D75" s="57" t="s">
        <v>141</v>
      </c>
      <c r="E75" s="50">
        <v>11</v>
      </c>
      <c r="F75" s="45">
        <v>5</v>
      </c>
      <c r="G75" s="50">
        <v>8</v>
      </c>
      <c r="H75" s="45">
        <v>11</v>
      </c>
      <c r="I75" s="44">
        <v>9</v>
      </c>
      <c r="J75" s="45">
        <v>11</v>
      </c>
      <c r="K75" s="50">
        <v>11</v>
      </c>
      <c r="L75" s="45">
        <v>5</v>
      </c>
      <c r="M75" s="44">
        <v>16</v>
      </c>
      <c r="N75" s="45">
        <v>14</v>
      </c>
      <c r="O75" s="44">
        <f>IF(E75&gt;F75,1,0)+IF(G75&gt;H75,1,0)+IF(I75&gt;J75,1,0)+IF(K75&gt;L75,1,0)+IF(M75&gt;N75,1,0)</f>
        <v>3</v>
      </c>
      <c r="P75" s="45">
        <f>IF(E75&lt;F75,1,0)+IF(G75&lt;H75,1,0)+IF(I75&lt;J75,1,0)+IF(K75&lt;L75,1,0)+IF(M75&lt;N75,1,0)</f>
        <v>2</v>
      </c>
    </row>
    <row r="76" spans="1:22" ht="18.75" x14ac:dyDescent="0.3">
      <c r="B76" s="65" t="s">
        <v>119</v>
      </c>
      <c r="C76" s="42">
        <v>3</v>
      </c>
      <c r="D76" s="39" t="s">
        <v>142</v>
      </c>
      <c r="E76" s="51">
        <v>11</v>
      </c>
      <c r="F76" s="47">
        <v>9</v>
      </c>
      <c r="G76" s="51">
        <v>12</v>
      </c>
      <c r="H76" s="47">
        <v>10</v>
      </c>
      <c r="I76" s="46">
        <v>8</v>
      </c>
      <c r="J76" s="47">
        <v>11</v>
      </c>
      <c r="K76" s="51">
        <v>11</v>
      </c>
      <c r="L76" s="47">
        <v>7</v>
      </c>
      <c r="M76" s="46"/>
      <c r="N76" s="47"/>
      <c r="O76" s="46">
        <f t="shared" ref="O76:O78" si="18">IF(E76&gt;F76,1,0)+IF(G76&gt;H76,1,0)+IF(I76&gt;J76,1,0)+IF(K76&gt;L76,1,0)+IF(M76&gt;N76,1,0)</f>
        <v>3</v>
      </c>
      <c r="P76" s="47">
        <f t="shared" ref="P76:P78" si="19">IF(E76&lt;F76,1,0)+IF(G76&lt;H76,1,0)+IF(I76&lt;J76,1,0)+IF(K76&lt;L76,1,0)+IF(M76&lt;N76,1,0)</f>
        <v>1</v>
      </c>
    </row>
    <row r="77" spans="1:22" ht="18.75" x14ac:dyDescent="0.3">
      <c r="B77" s="65" t="s">
        <v>120</v>
      </c>
      <c r="C77" s="42">
        <v>1</v>
      </c>
      <c r="D77" s="39" t="s">
        <v>143</v>
      </c>
      <c r="E77" s="51">
        <v>11</v>
      </c>
      <c r="F77" s="47">
        <v>8</v>
      </c>
      <c r="G77" s="51">
        <v>11</v>
      </c>
      <c r="H77" s="47">
        <v>9</v>
      </c>
      <c r="I77" s="46">
        <v>9</v>
      </c>
      <c r="J77" s="47">
        <v>11</v>
      </c>
      <c r="K77" s="51">
        <v>11</v>
      </c>
      <c r="L77" s="47">
        <v>9</v>
      </c>
      <c r="M77" s="46"/>
      <c r="N77" s="47"/>
      <c r="O77" s="46">
        <f t="shared" si="18"/>
        <v>3</v>
      </c>
      <c r="P77" s="47">
        <f t="shared" si="19"/>
        <v>1</v>
      </c>
    </row>
    <row r="78" spans="1:22" ht="19.5" thickBot="1" x14ac:dyDescent="0.35">
      <c r="B78" s="66" t="s">
        <v>121</v>
      </c>
      <c r="C78" s="43">
        <v>2</v>
      </c>
      <c r="D78" s="40" t="s">
        <v>144</v>
      </c>
      <c r="E78" s="52">
        <v>8</v>
      </c>
      <c r="F78" s="49">
        <v>11</v>
      </c>
      <c r="G78" s="52">
        <v>11</v>
      </c>
      <c r="H78" s="49">
        <v>7</v>
      </c>
      <c r="I78" s="48">
        <v>11</v>
      </c>
      <c r="J78" s="49">
        <v>7</v>
      </c>
      <c r="K78" s="52">
        <v>11</v>
      </c>
      <c r="L78" s="49">
        <v>4</v>
      </c>
      <c r="M78" s="48"/>
      <c r="N78" s="49"/>
      <c r="O78" s="48">
        <f t="shared" si="18"/>
        <v>3</v>
      </c>
      <c r="P78" s="49">
        <f t="shared" si="19"/>
        <v>1</v>
      </c>
    </row>
    <row r="81" spans="1:22" ht="15.75" thickBot="1" x14ac:dyDescent="0.3"/>
    <row r="82" spans="1:22" ht="19.5" thickBot="1" x14ac:dyDescent="0.3">
      <c r="A82" t="str">
        <f>IF(B82="","",B82&amp;"|"&amp;D82)</f>
        <v>Anico Készházak Egri Squash Se|Colosseum-Luxus SE</v>
      </c>
      <c r="B82" s="53" t="s">
        <v>31</v>
      </c>
      <c r="C82" s="54" t="s">
        <v>22</v>
      </c>
      <c r="D82" s="55" t="s">
        <v>32</v>
      </c>
      <c r="E82" s="81" t="s">
        <v>17</v>
      </c>
      <c r="F82" s="82"/>
      <c r="G82" s="81" t="s">
        <v>18</v>
      </c>
      <c r="H82" s="82"/>
      <c r="I82" s="80" t="s">
        <v>19</v>
      </c>
      <c r="J82" s="80"/>
      <c r="K82" s="81" t="s">
        <v>20</v>
      </c>
      <c r="L82" s="82"/>
      <c r="M82" s="80" t="s">
        <v>21</v>
      </c>
      <c r="N82" s="82"/>
      <c r="O82" s="80" t="s">
        <v>23</v>
      </c>
      <c r="P82" s="80"/>
      <c r="Q82" s="60">
        <f>IF(O83&gt;P83,1,0)+IF(O84&gt;P84,1,0)+IF(O85&gt;P85,1,0)+IF(O86&gt;P86,1,0)</f>
        <v>3</v>
      </c>
      <c r="R82" s="61">
        <f>IF(O83&lt;P83,1,0)+IF(O84&lt;P84,1,0)+IF(O85&lt;P85,1,0)+IF(O86&lt;P86,1,0)</f>
        <v>1</v>
      </c>
      <c r="S82" s="61">
        <f>SUM(O83:O86)</f>
        <v>9</v>
      </c>
      <c r="T82" s="61">
        <f>SUM(P83:P86)</f>
        <v>6</v>
      </c>
      <c r="U82" s="61">
        <f>SUM(E83:E86,G83:G86,I83:I86,K83:K86,M83:M86)</f>
        <v>128</v>
      </c>
      <c r="V82" s="62">
        <f>SUM(F83:F86,H83:H86,J83:J86,L83:L86,N83:N86)</f>
        <v>131</v>
      </c>
    </row>
    <row r="83" spans="1:22" ht="18.75" x14ac:dyDescent="0.3">
      <c r="B83" s="64"/>
      <c r="C83" s="41">
        <v>4</v>
      </c>
      <c r="D83" s="57" t="s">
        <v>145</v>
      </c>
      <c r="E83" s="50">
        <v>0</v>
      </c>
      <c r="F83" s="45">
        <v>11</v>
      </c>
      <c r="G83" s="50">
        <v>0</v>
      </c>
      <c r="H83" s="45">
        <v>11</v>
      </c>
      <c r="I83" s="44">
        <v>0</v>
      </c>
      <c r="J83" s="45">
        <v>11</v>
      </c>
      <c r="K83" s="50"/>
      <c r="L83" s="45"/>
      <c r="M83" s="44"/>
      <c r="N83" s="45"/>
      <c r="O83" s="44">
        <f>IF(E83&gt;F83,1,0)+IF(G83&gt;H83,1,0)+IF(I83&gt;J83,1,0)+IF(K83&gt;L83,1,0)+IF(M83&gt;N83,1,0)</f>
        <v>0</v>
      </c>
      <c r="P83" s="45">
        <f>IF(E83&lt;F83,1,0)+IF(G83&lt;H83,1,0)+IF(I83&lt;J83,1,0)+IF(K83&lt;L83,1,0)+IF(M83&lt;N83,1,0)</f>
        <v>3</v>
      </c>
    </row>
    <row r="84" spans="1:22" ht="18.75" x14ac:dyDescent="0.3">
      <c r="B84" s="65" t="s">
        <v>133</v>
      </c>
      <c r="C84" s="42">
        <v>3</v>
      </c>
      <c r="D84" s="39" t="s">
        <v>137</v>
      </c>
      <c r="E84" s="51">
        <v>11</v>
      </c>
      <c r="F84" s="47">
        <v>6</v>
      </c>
      <c r="G84" s="51">
        <v>13</v>
      </c>
      <c r="H84" s="47">
        <v>11</v>
      </c>
      <c r="I84" s="46">
        <v>11</v>
      </c>
      <c r="J84" s="47">
        <v>5</v>
      </c>
      <c r="K84" s="51"/>
      <c r="L84" s="47"/>
      <c r="M84" s="46"/>
      <c r="N84" s="47"/>
      <c r="O84" s="46">
        <f t="shared" ref="O84:O86" si="20">IF(E84&gt;F84,1,0)+IF(G84&gt;H84,1,0)+IF(I84&gt;J84,1,0)+IF(K84&gt;L84,1,0)+IF(M84&gt;N84,1,0)</f>
        <v>3</v>
      </c>
      <c r="P84" s="47">
        <f t="shared" ref="P84:P86" si="21">IF(E84&lt;F84,1,0)+IF(G84&lt;H84,1,0)+IF(I84&lt;J84,1,0)+IF(K84&lt;L84,1,0)+IF(M84&lt;N84,1,0)</f>
        <v>0</v>
      </c>
    </row>
    <row r="85" spans="1:22" ht="18.75" x14ac:dyDescent="0.3">
      <c r="B85" s="65" t="s">
        <v>134</v>
      </c>
      <c r="C85" s="42">
        <v>1</v>
      </c>
      <c r="D85" s="39" t="s">
        <v>138</v>
      </c>
      <c r="E85" s="51">
        <v>11</v>
      </c>
      <c r="F85" s="47">
        <v>5</v>
      </c>
      <c r="G85" s="51">
        <v>6</v>
      </c>
      <c r="H85" s="47">
        <v>11</v>
      </c>
      <c r="I85" s="46">
        <v>11</v>
      </c>
      <c r="J85" s="47">
        <v>3</v>
      </c>
      <c r="K85" s="51">
        <v>11</v>
      </c>
      <c r="L85" s="47">
        <v>6</v>
      </c>
      <c r="M85" s="46"/>
      <c r="N85" s="47"/>
      <c r="O85" s="46">
        <f t="shared" si="20"/>
        <v>3</v>
      </c>
      <c r="P85" s="47">
        <f t="shared" si="21"/>
        <v>1</v>
      </c>
    </row>
    <row r="86" spans="1:22" ht="19.5" thickBot="1" x14ac:dyDescent="0.35">
      <c r="B86" s="66" t="s">
        <v>135</v>
      </c>
      <c r="C86" s="43">
        <v>2</v>
      </c>
      <c r="D86" s="40" t="s">
        <v>139</v>
      </c>
      <c r="E86" s="52">
        <v>13</v>
      </c>
      <c r="F86" s="49">
        <v>11</v>
      </c>
      <c r="G86" s="52">
        <v>8</v>
      </c>
      <c r="H86" s="49">
        <v>11</v>
      </c>
      <c r="I86" s="48">
        <v>11</v>
      </c>
      <c r="J86" s="49">
        <v>7</v>
      </c>
      <c r="K86" s="52">
        <v>9</v>
      </c>
      <c r="L86" s="49">
        <v>11</v>
      </c>
      <c r="M86" s="48">
        <v>13</v>
      </c>
      <c r="N86" s="49">
        <v>11</v>
      </c>
      <c r="O86" s="48">
        <f t="shared" si="20"/>
        <v>3</v>
      </c>
      <c r="P86" s="49">
        <f t="shared" si="21"/>
        <v>2</v>
      </c>
    </row>
    <row r="89" spans="1:22" ht="15.75" thickBot="1" x14ac:dyDescent="0.3"/>
    <row r="90" spans="1:22" ht="19.5" thickBot="1" x14ac:dyDescent="0.3">
      <c r="A90" t="str">
        <f>IF(B90="","",B90&amp;"|"&amp;D90)</f>
        <v>Squashberek SE|Colosseum-Luxus SE</v>
      </c>
      <c r="B90" s="53" t="s">
        <v>29</v>
      </c>
      <c r="C90" s="54" t="s">
        <v>22</v>
      </c>
      <c r="D90" s="55" t="s">
        <v>32</v>
      </c>
      <c r="E90" s="81" t="s">
        <v>17</v>
      </c>
      <c r="F90" s="82"/>
      <c r="G90" s="81" t="s">
        <v>18</v>
      </c>
      <c r="H90" s="82"/>
      <c r="I90" s="80" t="s">
        <v>19</v>
      </c>
      <c r="J90" s="80"/>
      <c r="K90" s="81" t="s">
        <v>20</v>
      </c>
      <c r="L90" s="82"/>
      <c r="M90" s="80" t="s">
        <v>21</v>
      </c>
      <c r="N90" s="82"/>
      <c r="O90" s="80" t="s">
        <v>23</v>
      </c>
      <c r="P90" s="80"/>
      <c r="Q90" s="60">
        <f>IF(O91&gt;P91,1,0)+IF(O92&gt;P92,1,0)+IF(O93&gt;P93,1,0)+IF(O94&gt;P94,1,0)</f>
        <v>4</v>
      </c>
      <c r="R90" s="61">
        <f>IF(O91&lt;P91,1,0)+IF(O92&lt;P92,1,0)+IF(O93&lt;P93,1,0)+IF(O94&lt;P94,1,0)</f>
        <v>0</v>
      </c>
      <c r="S90" s="61">
        <f>SUM(O91:O94)</f>
        <v>12</v>
      </c>
      <c r="T90" s="61">
        <f>SUM(P91:P94)</f>
        <v>2</v>
      </c>
      <c r="U90" s="61">
        <f>SUM(E91:E94,G91:G94,I91:I94,K91:K94,M91:M94)</f>
        <v>149</v>
      </c>
      <c r="V90" s="62">
        <f>SUM(F91:F94,H91:H94,J91:J94,L91:L94,N91:N94)</f>
        <v>104</v>
      </c>
    </row>
    <row r="91" spans="1:22" ht="18.75" x14ac:dyDescent="0.3">
      <c r="B91" s="64" t="s">
        <v>148</v>
      </c>
      <c r="C91" s="41">
        <v>4</v>
      </c>
      <c r="D91" s="57" t="s">
        <v>149</v>
      </c>
      <c r="E91" s="50">
        <v>11</v>
      </c>
      <c r="F91" s="45">
        <v>7</v>
      </c>
      <c r="G91" s="50">
        <v>7</v>
      </c>
      <c r="H91" s="45">
        <v>11</v>
      </c>
      <c r="I91" s="44">
        <v>11</v>
      </c>
      <c r="J91" s="45">
        <v>7</v>
      </c>
      <c r="K91" s="50">
        <v>7</v>
      </c>
      <c r="L91" s="45">
        <v>11</v>
      </c>
      <c r="M91" s="44">
        <v>14</v>
      </c>
      <c r="N91" s="45">
        <v>12</v>
      </c>
      <c r="O91" s="44">
        <f>IF(E91&gt;F91,1,0)+IF(G91&gt;H91,1,0)+IF(I91&gt;J91,1,0)+IF(K91&gt;L91,1,0)+IF(M91&gt;N91,1,0)</f>
        <v>3</v>
      </c>
      <c r="P91" s="45">
        <f>IF(E91&lt;F91,1,0)+IF(G91&lt;H91,1,0)+IF(I91&lt;J91,1,0)+IF(K91&lt;L91,1,0)+IF(M91&lt;N91,1,0)</f>
        <v>2</v>
      </c>
    </row>
    <row r="92" spans="1:22" ht="18.75" x14ac:dyDescent="0.3">
      <c r="B92" s="65" t="s">
        <v>122</v>
      </c>
      <c r="C92" s="42">
        <v>3</v>
      </c>
      <c r="D92" s="39" t="s">
        <v>137</v>
      </c>
      <c r="E92" s="51">
        <v>11</v>
      </c>
      <c r="F92" s="47">
        <v>7</v>
      </c>
      <c r="G92" s="51">
        <v>11</v>
      </c>
      <c r="H92" s="47">
        <v>7</v>
      </c>
      <c r="I92" s="46">
        <v>11</v>
      </c>
      <c r="J92" s="47">
        <v>7</v>
      </c>
      <c r="K92" s="51"/>
      <c r="L92" s="47"/>
      <c r="M92" s="46"/>
      <c r="N92" s="47"/>
      <c r="O92" s="46">
        <f t="shared" ref="O92:O94" si="22">IF(E92&gt;F92,1,0)+IF(G92&gt;H92,1,0)+IF(I92&gt;J92,1,0)+IF(K92&gt;L92,1,0)+IF(M92&gt;N92,1,0)</f>
        <v>3</v>
      </c>
      <c r="P92" s="47">
        <f t="shared" ref="P92:P94" si="23">IF(E92&lt;F92,1,0)+IF(G92&lt;H92,1,0)+IF(I92&lt;J92,1,0)+IF(K92&lt;L92,1,0)+IF(M92&lt;N92,1,0)</f>
        <v>0</v>
      </c>
    </row>
    <row r="93" spans="1:22" ht="18.75" x14ac:dyDescent="0.3">
      <c r="B93" s="65" t="s">
        <v>125</v>
      </c>
      <c r="C93" s="42">
        <v>1</v>
      </c>
      <c r="D93" s="39" t="s">
        <v>138</v>
      </c>
      <c r="E93" s="51">
        <v>11</v>
      </c>
      <c r="F93" s="47">
        <v>9</v>
      </c>
      <c r="G93" s="51">
        <v>11</v>
      </c>
      <c r="H93" s="47">
        <v>6</v>
      </c>
      <c r="I93" s="46">
        <v>11</v>
      </c>
      <c r="J93" s="47">
        <v>6</v>
      </c>
      <c r="K93" s="51"/>
      <c r="L93" s="47"/>
      <c r="M93" s="46"/>
      <c r="N93" s="47"/>
      <c r="O93" s="46">
        <f t="shared" si="22"/>
        <v>3</v>
      </c>
      <c r="P93" s="47">
        <f t="shared" si="23"/>
        <v>0</v>
      </c>
    </row>
    <row r="94" spans="1:22" ht="19.5" thickBot="1" x14ac:dyDescent="0.35">
      <c r="B94" s="66" t="s">
        <v>123</v>
      </c>
      <c r="C94" s="43">
        <v>2</v>
      </c>
      <c r="D94" s="40" t="s">
        <v>139</v>
      </c>
      <c r="E94" s="52">
        <v>11</v>
      </c>
      <c r="F94" s="49">
        <v>7</v>
      </c>
      <c r="G94" s="52">
        <v>11</v>
      </c>
      <c r="H94" s="49">
        <v>7</v>
      </c>
      <c r="I94" s="48">
        <v>11</v>
      </c>
      <c r="J94" s="49">
        <v>0</v>
      </c>
      <c r="K94" s="52"/>
      <c r="L94" s="49"/>
      <c r="M94" s="48"/>
      <c r="N94" s="49"/>
      <c r="O94" s="48">
        <f t="shared" si="22"/>
        <v>3</v>
      </c>
      <c r="P94" s="49">
        <f t="shared" si="23"/>
        <v>0</v>
      </c>
    </row>
    <row r="97" spans="1:22" ht="15.75" thickBot="1" x14ac:dyDescent="0.3"/>
    <row r="98" spans="1:22" ht="19.5" thickBot="1" x14ac:dyDescent="0.3">
      <c r="A98" t="str">
        <f>IF(B98="","",B98&amp;"|"&amp;D98)</f>
        <v xml:space="preserve">Squashberek SE|PSA-ÖNTÖDE SE I. </v>
      </c>
      <c r="B98" s="53" t="s">
        <v>29</v>
      </c>
      <c r="C98" s="54" t="s">
        <v>22</v>
      </c>
      <c r="D98" s="55" t="s">
        <v>37</v>
      </c>
      <c r="E98" s="81" t="s">
        <v>17</v>
      </c>
      <c r="F98" s="82"/>
      <c r="G98" s="81" t="s">
        <v>18</v>
      </c>
      <c r="H98" s="82"/>
      <c r="I98" s="80" t="s">
        <v>19</v>
      </c>
      <c r="J98" s="80"/>
      <c r="K98" s="81" t="s">
        <v>20</v>
      </c>
      <c r="L98" s="82"/>
      <c r="M98" s="80" t="s">
        <v>21</v>
      </c>
      <c r="N98" s="82"/>
      <c r="O98" s="80" t="s">
        <v>23</v>
      </c>
      <c r="P98" s="80"/>
      <c r="Q98" s="60">
        <f>IF(O99&gt;P99,1,0)+IF(O100&gt;P100,1,0)+IF(O101&gt;P101,1,0)+IF(O102&gt;P102,1,0)</f>
        <v>3</v>
      </c>
      <c r="R98" s="61">
        <f>IF(O99&lt;P99,1,0)+IF(O100&lt;P100,1,0)+IF(O101&lt;P101,1,0)+IF(O102&lt;P102,1,0)</f>
        <v>1</v>
      </c>
      <c r="S98" s="61">
        <f>SUM(O99:O102)</f>
        <v>10</v>
      </c>
      <c r="T98" s="61">
        <f>SUM(P99:P102)</f>
        <v>4</v>
      </c>
      <c r="U98" s="61">
        <f>SUM(E99:E102,G99:G102,I99:I102,K99:K102,M99:M102)</f>
        <v>134</v>
      </c>
      <c r="V98" s="62">
        <f>SUM(F99:F102,H99:H102,J99:J102,L99:L102,N99:N102)</f>
        <v>88</v>
      </c>
    </row>
    <row r="99" spans="1:22" ht="18.75" x14ac:dyDescent="0.3">
      <c r="B99" s="64" t="s">
        <v>150</v>
      </c>
      <c r="C99" s="41">
        <v>4</v>
      </c>
      <c r="D99" s="57"/>
      <c r="E99" s="50">
        <v>11</v>
      </c>
      <c r="F99" s="45">
        <v>0</v>
      </c>
      <c r="G99" s="50">
        <v>11</v>
      </c>
      <c r="H99" s="45">
        <v>0</v>
      </c>
      <c r="I99" s="44">
        <v>11</v>
      </c>
      <c r="J99" s="45">
        <v>0</v>
      </c>
      <c r="K99" s="50"/>
      <c r="L99" s="45"/>
      <c r="M99" s="44"/>
      <c r="N99" s="45"/>
      <c r="O99" s="44">
        <f>IF(E99&gt;F99,1,0)+IF(G99&gt;H99,1,0)+IF(I99&gt;J99,1,0)+IF(K99&gt;L99,1,0)+IF(M99&gt;N99,1,0)</f>
        <v>3</v>
      </c>
      <c r="P99" s="45">
        <f>IF(E99&lt;F99,1,0)+IF(G99&lt;H99,1,0)+IF(I99&lt;J99,1,0)+IF(K99&lt;L99,1,0)+IF(M99&lt;N99,1,0)</f>
        <v>0</v>
      </c>
    </row>
    <row r="100" spans="1:22" ht="18.75" x14ac:dyDescent="0.3">
      <c r="B100" s="65" t="s">
        <v>122</v>
      </c>
      <c r="C100" s="42">
        <v>3</v>
      </c>
      <c r="D100" s="39" t="s">
        <v>130</v>
      </c>
      <c r="E100" s="51">
        <v>11</v>
      </c>
      <c r="F100" s="47">
        <v>3</v>
      </c>
      <c r="G100" s="51">
        <v>11</v>
      </c>
      <c r="H100" s="47">
        <v>7</v>
      </c>
      <c r="I100" s="46">
        <v>8</v>
      </c>
      <c r="J100" s="47">
        <v>11</v>
      </c>
      <c r="K100" s="51">
        <v>11</v>
      </c>
      <c r="L100" s="47">
        <v>9</v>
      </c>
      <c r="M100" s="46"/>
      <c r="N100" s="47"/>
      <c r="O100" s="46">
        <f t="shared" ref="O100:O102" si="24">IF(E100&gt;F100,1,0)+IF(G100&gt;H100,1,0)+IF(I100&gt;J100,1,0)+IF(K100&gt;L100,1,0)+IF(M100&gt;N100,1,0)</f>
        <v>3</v>
      </c>
      <c r="P100" s="47">
        <f t="shared" ref="P100:P102" si="25">IF(E100&lt;F100,1,0)+IF(G100&lt;H100,1,0)+IF(I100&lt;J100,1,0)+IF(K100&lt;L100,1,0)+IF(M100&lt;N100,1,0)</f>
        <v>1</v>
      </c>
    </row>
    <row r="101" spans="1:22" ht="18.75" x14ac:dyDescent="0.3">
      <c r="B101" s="65" t="s">
        <v>124</v>
      </c>
      <c r="C101" s="42">
        <v>1</v>
      </c>
      <c r="D101" s="39" t="s">
        <v>131</v>
      </c>
      <c r="E101" s="51">
        <v>6</v>
      </c>
      <c r="F101" s="47">
        <v>11</v>
      </c>
      <c r="G101" s="51">
        <v>3</v>
      </c>
      <c r="H101" s="47">
        <v>11</v>
      </c>
      <c r="I101" s="46">
        <v>11</v>
      </c>
      <c r="J101" s="47">
        <v>9</v>
      </c>
      <c r="K101" s="51">
        <v>7</v>
      </c>
      <c r="L101" s="47">
        <v>11</v>
      </c>
      <c r="M101" s="46"/>
      <c r="N101" s="47"/>
      <c r="O101" s="46">
        <f t="shared" si="24"/>
        <v>1</v>
      </c>
      <c r="P101" s="47">
        <f t="shared" si="25"/>
        <v>3</v>
      </c>
    </row>
    <row r="102" spans="1:22" ht="19.5" thickBot="1" x14ac:dyDescent="0.35">
      <c r="B102" s="66" t="s">
        <v>123</v>
      </c>
      <c r="C102" s="43">
        <v>2</v>
      </c>
      <c r="D102" s="40" t="s">
        <v>132</v>
      </c>
      <c r="E102" s="52">
        <v>11</v>
      </c>
      <c r="F102" s="49">
        <v>6</v>
      </c>
      <c r="G102" s="52">
        <v>11</v>
      </c>
      <c r="H102" s="49">
        <v>5</v>
      </c>
      <c r="I102" s="48">
        <v>11</v>
      </c>
      <c r="J102" s="49">
        <v>5</v>
      </c>
      <c r="K102" s="52"/>
      <c r="L102" s="49"/>
      <c r="M102" s="48"/>
      <c r="N102" s="49"/>
      <c r="O102" s="48">
        <f t="shared" si="24"/>
        <v>3</v>
      </c>
      <c r="P102" s="49">
        <f t="shared" si="25"/>
        <v>0</v>
      </c>
    </row>
  </sheetData>
  <mergeCells count="108">
    <mergeCell ref="O90:P90"/>
    <mergeCell ref="E98:F98"/>
    <mergeCell ref="G98:H98"/>
    <mergeCell ref="I98:J98"/>
    <mergeCell ref="K98:L98"/>
    <mergeCell ref="M98:N98"/>
    <mergeCell ref="O98:P98"/>
    <mergeCell ref="E90:F90"/>
    <mergeCell ref="G90:H90"/>
    <mergeCell ref="I90:J90"/>
    <mergeCell ref="K90:L90"/>
    <mergeCell ref="M90:N90"/>
    <mergeCell ref="E10:F10"/>
    <mergeCell ref="G10:H10"/>
    <mergeCell ref="I10:J10"/>
    <mergeCell ref="K10:L10"/>
    <mergeCell ref="M10:N10"/>
    <mergeCell ref="O10:P10"/>
    <mergeCell ref="Q1:R1"/>
    <mergeCell ref="S1:T1"/>
    <mergeCell ref="U1:V1"/>
    <mergeCell ref="Q9:R9"/>
    <mergeCell ref="S9:T9"/>
    <mergeCell ref="U9:V9"/>
    <mergeCell ref="O2:P2"/>
    <mergeCell ref="E2:F2"/>
    <mergeCell ref="G2:H2"/>
    <mergeCell ref="I2:J2"/>
    <mergeCell ref="K2:L2"/>
    <mergeCell ref="M2:N2"/>
    <mergeCell ref="Q17:R17"/>
    <mergeCell ref="S17:T17"/>
    <mergeCell ref="U17:V17"/>
    <mergeCell ref="E18:F18"/>
    <mergeCell ref="G18:H18"/>
    <mergeCell ref="I18:J18"/>
    <mergeCell ref="K18:L18"/>
    <mergeCell ref="M18:N18"/>
    <mergeCell ref="O18:P18"/>
    <mergeCell ref="Q25:R25"/>
    <mergeCell ref="S25:T25"/>
    <mergeCell ref="U25:V25"/>
    <mergeCell ref="E26:F26"/>
    <mergeCell ref="G26:H26"/>
    <mergeCell ref="I26:J26"/>
    <mergeCell ref="K26:L26"/>
    <mergeCell ref="M26:N26"/>
    <mergeCell ref="O26:P26"/>
    <mergeCell ref="Q33:R33"/>
    <mergeCell ref="S33:T33"/>
    <mergeCell ref="U33:V33"/>
    <mergeCell ref="E34:F34"/>
    <mergeCell ref="G34:H34"/>
    <mergeCell ref="I34:J34"/>
    <mergeCell ref="K34:L34"/>
    <mergeCell ref="M34:N34"/>
    <mergeCell ref="O34:P34"/>
    <mergeCell ref="Q41:R41"/>
    <mergeCell ref="S41:T41"/>
    <mergeCell ref="U41:V41"/>
    <mergeCell ref="E42:F42"/>
    <mergeCell ref="G42:H42"/>
    <mergeCell ref="I42:J42"/>
    <mergeCell ref="K42:L42"/>
    <mergeCell ref="M42:N42"/>
    <mergeCell ref="O42:P42"/>
    <mergeCell ref="Q49:R49"/>
    <mergeCell ref="S49:T49"/>
    <mergeCell ref="U49:V49"/>
    <mergeCell ref="E50:F50"/>
    <mergeCell ref="G50:H50"/>
    <mergeCell ref="I50:J50"/>
    <mergeCell ref="K50:L50"/>
    <mergeCell ref="M50:N50"/>
    <mergeCell ref="O50:P50"/>
    <mergeCell ref="Q57:R57"/>
    <mergeCell ref="S57:T57"/>
    <mergeCell ref="U57:V57"/>
    <mergeCell ref="E58:F58"/>
    <mergeCell ref="G58:H58"/>
    <mergeCell ref="I58:J58"/>
    <mergeCell ref="K58:L58"/>
    <mergeCell ref="M58:N58"/>
    <mergeCell ref="O58:P58"/>
    <mergeCell ref="Q65:R65"/>
    <mergeCell ref="S65:T65"/>
    <mergeCell ref="U65:V65"/>
    <mergeCell ref="E66:F66"/>
    <mergeCell ref="G66:H66"/>
    <mergeCell ref="I66:J66"/>
    <mergeCell ref="K66:L66"/>
    <mergeCell ref="M66:N66"/>
    <mergeCell ref="O66:P66"/>
    <mergeCell ref="Q73:R73"/>
    <mergeCell ref="S73:T73"/>
    <mergeCell ref="U73:V73"/>
    <mergeCell ref="E74:F74"/>
    <mergeCell ref="G74:H74"/>
    <mergeCell ref="I74:J74"/>
    <mergeCell ref="K74:L74"/>
    <mergeCell ref="M74:N74"/>
    <mergeCell ref="O74:P74"/>
    <mergeCell ref="O82:P82"/>
    <mergeCell ref="E82:F82"/>
    <mergeCell ref="G82:H82"/>
    <mergeCell ref="I82:J82"/>
    <mergeCell ref="K82:L82"/>
    <mergeCell ref="M82:N82"/>
  </mergeCells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D2B156-65CE-4D4D-9B50-4C1C990F8081}">
          <x14:formula1>
            <xm:f>'Csapatok'!$A$2:$A$12</xm:f>
          </x14:formula1>
          <xm:sqref>B2 D2 B10 D10 B18 D18 B26 D26 B34 D34 B42 D42 B50 D50 B58 D58 B66 D66 B74 D74 B82 D82 B90 D90 B98 D98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6C33D-A3A0-4924-8D9C-789CDB871711}">
  <sheetPr codeName="Munka5"/>
  <dimension ref="A1:V78"/>
  <sheetViews>
    <sheetView topLeftCell="B5" workbookViewId="0">
      <selection activeCell="O3" sqref="O3:P6"/>
    </sheetView>
  </sheetViews>
  <sheetFormatPr defaultRowHeight="15" x14ac:dyDescent="0.25"/>
  <cols>
    <col min="1" max="1" width="16.85546875" hidden="1" customWidth="1"/>
    <col min="2" max="2" width="24.140625" customWidth="1"/>
    <col min="3" max="3" width="9.140625" customWidth="1"/>
    <col min="4" max="4" width="22.28515625" customWidth="1"/>
    <col min="5" max="14" width="8.7109375" customWidth="1"/>
    <col min="15" max="16" width="9.28515625" customWidth="1"/>
    <col min="17" max="21" width="10.7109375" customWidth="1"/>
  </cols>
  <sheetData>
    <row r="1" spans="1:22" ht="15.75" thickBot="1" x14ac:dyDescent="0.3">
      <c r="Q1" s="83" t="s">
        <v>24</v>
      </c>
      <c r="R1" s="84"/>
      <c r="S1" s="84" t="s">
        <v>25</v>
      </c>
      <c r="T1" s="84"/>
      <c r="U1" s="84" t="s">
        <v>26</v>
      </c>
      <c r="V1" s="85"/>
    </row>
    <row r="2" spans="1:22" ht="19.5" thickBot="1" x14ac:dyDescent="0.3">
      <c r="A2" t="str">
        <f>IF(B2="","",B2&amp;"|"&amp;D2)</f>
        <v/>
      </c>
      <c r="B2" s="53"/>
      <c r="C2" s="54" t="s">
        <v>22</v>
      </c>
      <c r="D2" s="55"/>
      <c r="E2" s="81" t="s">
        <v>17</v>
      </c>
      <c r="F2" s="82"/>
      <c r="G2" s="81" t="s">
        <v>18</v>
      </c>
      <c r="H2" s="82"/>
      <c r="I2" s="80" t="s">
        <v>19</v>
      </c>
      <c r="J2" s="80"/>
      <c r="K2" s="81" t="s">
        <v>20</v>
      </c>
      <c r="L2" s="82"/>
      <c r="M2" s="80" t="s">
        <v>21</v>
      </c>
      <c r="N2" s="82"/>
      <c r="O2" s="80" t="s">
        <v>23</v>
      </c>
      <c r="P2" s="80"/>
      <c r="Q2" s="60">
        <f>IF(O3&gt;P3,1,0)+IF(O4&gt;P4,1,0)+IF(O5&gt;P5,1,0)+IF(O6&gt;P6,1,0)</f>
        <v>0</v>
      </c>
      <c r="R2" s="61">
        <f>IF(O3&lt;P3,1,0)+IF(O4&lt;P4,1,0)+IF(O5&lt;P5,1,0)+IF(O6&lt;P6,1,0)</f>
        <v>0</v>
      </c>
      <c r="S2" s="61">
        <f>SUM(O3:O6)</f>
        <v>0</v>
      </c>
      <c r="T2" s="61">
        <f>SUM(P3:P6)</f>
        <v>0</v>
      </c>
      <c r="U2" s="61">
        <f>SUM(E3:E6,G3:G6,I3:I6,K3:K6,M3:M6)</f>
        <v>0</v>
      </c>
      <c r="V2" s="62">
        <f>SUM(F3:F6,H3:H6,J3:J6,L3:L6,N3:N6)</f>
        <v>0</v>
      </c>
    </row>
    <row r="3" spans="1:22" ht="18.75" x14ac:dyDescent="0.3">
      <c r="B3" s="56"/>
      <c r="C3" s="41">
        <v>4</v>
      </c>
      <c r="D3" s="57"/>
      <c r="E3" s="50"/>
      <c r="F3" s="45"/>
      <c r="G3" s="50"/>
      <c r="H3" s="45"/>
      <c r="I3" s="44"/>
      <c r="J3" s="45"/>
      <c r="K3" s="50"/>
      <c r="L3" s="45"/>
      <c r="M3" s="44"/>
      <c r="N3" s="45"/>
      <c r="O3" s="44">
        <f>IF(E3&gt;F3,1,0)+IF(G3&gt;H3,1,0)+IF(I3&gt;J3,1,0)+IF(K3&gt;L3,1,0)+IF(M3&gt;N3,1,0)</f>
        <v>0</v>
      </c>
      <c r="P3" s="45">
        <f>IF(E3&lt;F3,1,0)+IF(G3&lt;H3,1,0)+IF(I3&lt;J3,1,0)+IF(K3&lt;L3,1,0)+IF(M3&lt;N3,1,0)</f>
        <v>0</v>
      </c>
    </row>
    <row r="4" spans="1:22" ht="18.75" x14ac:dyDescent="0.3">
      <c r="B4" s="58"/>
      <c r="C4" s="42">
        <v>3</v>
      </c>
      <c r="D4" s="39"/>
      <c r="E4" s="51"/>
      <c r="F4" s="47"/>
      <c r="G4" s="51"/>
      <c r="H4" s="47"/>
      <c r="I4" s="46"/>
      <c r="J4" s="47"/>
      <c r="K4" s="51"/>
      <c r="L4" s="47"/>
      <c r="M4" s="46"/>
      <c r="N4" s="47"/>
      <c r="O4" s="46">
        <f t="shared" ref="O4:O6" si="0">IF(E4&gt;F4,1,0)+IF(G4&gt;H4,1,0)+IF(I4&gt;J4,1,0)+IF(K4&gt;L4,1,0)+IF(M4&gt;N4,1,0)</f>
        <v>0</v>
      </c>
      <c r="P4" s="47">
        <f t="shared" ref="P4:P6" si="1">IF(E4&lt;F4,1,0)+IF(G4&lt;H4,1,0)+IF(I4&lt;J4,1,0)+IF(K4&lt;L4,1,0)+IF(M4&lt;N4,1,0)</f>
        <v>0</v>
      </c>
    </row>
    <row r="5" spans="1:22" ht="18.75" x14ac:dyDescent="0.3">
      <c r="B5" s="58"/>
      <c r="C5" s="42">
        <v>1</v>
      </c>
      <c r="D5" s="39"/>
      <c r="E5" s="51"/>
      <c r="F5" s="47"/>
      <c r="G5" s="51"/>
      <c r="H5" s="47"/>
      <c r="I5" s="46"/>
      <c r="J5" s="47"/>
      <c r="K5" s="51"/>
      <c r="L5" s="47"/>
      <c r="M5" s="46"/>
      <c r="N5" s="47"/>
      <c r="O5" s="46">
        <f t="shared" si="0"/>
        <v>0</v>
      </c>
      <c r="P5" s="47">
        <f t="shared" si="1"/>
        <v>0</v>
      </c>
    </row>
    <row r="6" spans="1:22" ht="15.75" customHeight="1" thickBot="1" x14ac:dyDescent="0.35">
      <c r="B6" s="59"/>
      <c r="C6" s="43">
        <v>2</v>
      </c>
      <c r="D6" s="40"/>
      <c r="E6" s="52"/>
      <c r="F6" s="49"/>
      <c r="G6" s="52"/>
      <c r="H6" s="49"/>
      <c r="I6" s="48"/>
      <c r="J6" s="49"/>
      <c r="K6" s="52"/>
      <c r="L6" s="49"/>
      <c r="M6" s="48"/>
      <c r="N6" s="49"/>
      <c r="O6" s="48">
        <f t="shared" si="0"/>
        <v>0</v>
      </c>
      <c r="P6" s="49">
        <f t="shared" si="1"/>
        <v>0</v>
      </c>
    </row>
    <row r="8" spans="1:22" ht="15.75" thickBot="1" x14ac:dyDescent="0.3"/>
    <row r="9" spans="1:22" ht="15.75" thickBot="1" x14ac:dyDescent="0.3">
      <c r="Q9" s="83" t="s">
        <v>24</v>
      </c>
      <c r="R9" s="84"/>
      <c r="S9" s="84" t="s">
        <v>25</v>
      </c>
      <c r="T9" s="84"/>
      <c r="U9" s="84" t="s">
        <v>26</v>
      </c>
      <c r="V9" s="85"/>
    </row>
    <row r="10" spans="1:22" ht="19.5" thickBot="1" x14ac:dyDescent="0.3">
      <c r="A10" t="str">
        <f>IF(B10="","",B10&amp;"|"&amp;D10)</f>
        <v/>
      </c>
      <c r="B10" s="53"/>
      <c r="C10" s="54" t="s">
        <v>22</v>
      </c>
      <c r="D10" s="55"/>
      <c r="E10" s="81" t="s">
        <v>17</v>
      </c>
      <c r="F10" s="82"/>
      <c r="G10" s="81" t="s">
        <v>18</v>
      </c>
      <c r="H10" s="82"/>
      <c r="I10" s="80" t="s">
        <v>19</v>
      </c>
      <c r="J10" s="80"/>
      <c r="K10" s="81" t="s">
        <v>20</v>
      </c>
      <c r="L10" s="82"/>
      <c r="M10" s="80" t="s">
        <v>21</v>
      </c>
      <c r="N10" s="82"/>
      <c r="O10" s="80" t="s">
        <v>23</v>
      </c>
      <c r="P10" s="80"/>
      <c r="Q10" s="60">
        <f>IF(O11&gt;P11,1,0)+IF(O12&gt;P12,1,0)+IF(O13&gt;P13,1,0)+IF(O14&gt;P14,1,0)</f>
        <v>0</v>
      </c>
      <c r="R10" s="61">
        <f>IF(O11&lt;P11,1,0)+IF(O12&lt;P12,1,0)+IF(O13&lt;P13,1,0)+IF(O14&lt;P14,1,0)</f>
        <v>0</v>
      </c>
      <c r="S10" s="61">
        <f>SUM(O11:O14)</f>
        <v>0</v>
      </c>
      <c r="T10" s="61">
        <f>SUM(P11:P14)</f>
        <v>0</v>
      </c>
      <c r="U10" s="61">
        <f>SUM(E11:E14,G11:G14,I11:I14,K11:K14,M11:M14)</f>
        <v>0</v>
      </c>
      <c r="V10" s="62">
        <f>SUM(F11:F14,H11:H14,J11:J14,L11:L14,N11:N14)</f>
        <v>0</v>
      </c>
    </row>
    <row r="11" spans="1:22" ht="18.75" x14ac:dyDescent="0.3">
      <c r="B11" s="56"/>
      <c r="C11" s="41">
        <v>4</v>
      </c>
      <c r="D11" s="57"/>
      <c r="E11" s="50"/>
      <c r="F11" s="45"/>
      <c r="G11" s="50"/>
      <c r="H11" s="45"/>
      <c r="I11" s="44"/>
      <c r="J11" s="45"/>
      <c r="K11" s="50"/>
      <c r="L11" s="45"/>
      <c r="M11" s="44"/>
      <c r="N11" s="45"/>
      <c r="O11" s="44">
        <f>IF(E11&gt;F11,1,0)+IF(G11&gt;H11,1,0)+IF(I11&gt;J11,1,0)+IF(K11&gt;L11,1,0)+IF(M11&gt;N11,1,0)</f>
        <v>0</v>
      </c>
      <c r="P11" s="45">
        <f>IF(E11&lt;F11,1,0)+IF(G11&lt;H11,1,0)+IF(I11&lt;J11,1,0)+IF(K11&lt;L11,1,0)+IF(M11&lt;N11,1,0)</f>
        <v>0</v>
      </c>
    </row>
    <row r="12" spans="1:22" ht="18.75" x14ac:dyDescent="0.3">
      <c r="B12" s="58"/>
      <c r="C12" s="42">
        <v>3</v>
      </c>
      <c r="D12" s="39"/>
      <c r="E12" s="51"/>
      <c r="F12" s="47"/>
      <c r="G12" s="51"/>
      <c r="H12" s="47"/>
      <c r="I12" s="46"/>
      <c r="J12" s="47"/>
      <c r="K12" s="51"/>
      <c r="L12" s="47"/>
      <c r="M12" s="46"/>
      <c r="N12" s="47"/>
      <c r="O12" s="46">
        <f t="shared" ref="O12:O14" si="2">IF(E12&gt;F12,1,0)+IF(G12&gt;H12,1,0)+IF(I12&gt;J12,1,0)+IF(K12&gt;L12,1,0)+IF(M12&gt;N12,1,0)</f>
        <v>0</v>
      </c>
      <c r="P12" s="47">
        <f t="shared" ref="P12:P14" si="3">IF(E12&lt;F12,1,0)+IF(G12&lt;H12,1,0)+IF(I12&lt;J12,1,0)+IF(K12&lt;L12,1,0)+IF(M12&lt;N12,1,0)</f>
        <v>0</v>
      </c>
    </row>
    <row r="13" spans="1:22" ht="18.75" x14ac:dyDescent="0.3">
      <c r="B13" s="58"/>
      <c r="C13" s="42">
        <v>1</v>
      </c>
      <c r="D13" s="39"/>
      <c r="E13" s="51"/>
      <c r="F13" s="47"/>
      <c r="G13" s="51"/>
      <c r="H13" s="47"/>
      <c r="I13" s="46"/>
      <c r="J13" s="47"/>
      <c r="K13" s="51"/>
      <c r="L13" s="47"/>
      <c r="M13" s="46"/>
      <c r="N13" s="47"/>
      <c r="O13" s="46">
        <f t="shared" si="2"/>
        <v>0</v>
      </c>
      <c r="P13" s="47">
        <f t="shared" si="3"/>
        <v>0</v>
      </c>
    </row>
    <row r="14" spans="1:22" ht="19.5" thickBot="1" x14ac:dyDescent="0.35">
      <c r="B14" s="59"/>
      <c r="C14" s="43">
        <v>2</v>
      </c>
      <c r="D14" s="40"/>
      <c r="E14" s="52"/>
      <c r="F14" s="49"/>
      <c r="G14" s="52"/>
      <c r="H14" s="49"/>
      <c r="I14" s="48"/>
      <c r="J14" s="49"/>
      <c r="K14" s="52"/>
      <c r="L14" s="49"/>
      <c r="M14" s="48"/>
      <c r="N14" s="49"/>
      <c r="O14" s="48">
        <f t="shared" si="2"/>
        <v>0</v>
      </c>
      <c r="P14" s="49">
        <f t="shared" si="3"/>
        <v>0</v>
      </c>
    </row>
    <row r="16" spans="1:22" ht="15.75" thickBot="1" x14ac:dyDescent="0.3"/>
    <row r="17" spans="1:22" ht="15.75" thickBot="1" x14ac:dyDescent="0.3">
      <c r="Q17" s="83" t="s">
        <v>24</v>
      </c>
      <c r="R17" s="84"/>
      <c r="S17" s="84" t="s">
        <v>25</v>
      </c>
      <c r="T17" s="84"/>
      <c r="U17" s="84" t="s">
        <v>26</v>
      </c>
      <c r="V17" s="85"/>
    </row>
    <row r="18" spans="1:22" ht="19.5" thickBot="1" x14ac:dyDescent="0.3">
      <c r="A18" t="str">
        <f>IF(B18="","",B18&amp;"|"&amp;D18)</f>
        <v/>
      </c>
      <c r="B18" s="53"/>
      <c r="C18" s="54" t="s">
        <v>22</v>
      </c>
      <c r="D18" s="55"/>
      <c r="E18" s="81" t="s">
        <v>17</v>
      </c>
      <c r="F18" s="82"/>
      <c r="G18" s="81" t="s">
        <v>18</v>
      </c>
      <c r="H18" s="82"/>
      <c r="I18" s="80" t="s">
        <v>19</v>
      </c>
      <c r="J18" s="80"/>
      <c r="K18" s="81" t="s">
        <v>20</v>
      </c>
      <c r="L18" s="82"/>
      <c r="M18" s="80" t="s">
        <v>21</v>
      </c>
      <c r="N18" s="82"/>
      <c r="O18" s="80" t="s">
        <v>23</v>
      </c>
      <c r="P18" s="80"/>
      <c r="Q18" s="60">
        <f>IF(O19&gt;P19,1,0)+IF(O20&gt;P20,1,0)+IF(O21&gt;P21,1,0)+IF(O22&gt;P22,1,0)</f>
        <v>0</v>
      </c>
      <c r="R18" s="61">
        <f>IF(O19&lt;P19,1,0)+IF(O20&lt;P20,1,0)+IF(O21&lt;P21,1,0)+IF(O22&lt;P22,1,0)</f>
        <v>0</v>
      </c>
      <c r="S18" s="61">
        <f>SUM(O19:O22)</f>
        <v>0</v>
      </c>
      <c r="T18" s="61">
        <f>SUM(P19:P22)</f>
        <v>0</v>
      </c>
      <c r="U18" s="61">
        <f>SUM(E19:E22,G19:G22,I19:I22,K19:K22,M19:M22)</f>
        <v>0</v>
      </c>
      <c r="V18" s="62">
        <f>SUM(F19:F22,H19:H22,J19:J22,L19:L22,N19:N22)</f>
        <v>0</v>
      </c>
    </row>
    <row r="19" spans="1:22" ht="18.75" x14ac:dyDescent="0.3">
      <c r="B19" s="56"/>
      <c r="C19" s="41">
        <v>4</v>
      </c>
      <c r="D19" s="57"/>
      <c r="E19" s="50"/>
      <c r="F19" s="45"/>
      <c r="G19" s="50"/>
      <c r="H19" s="45"/>
      <c r="I19" s="44"/>
      <c r="J19" s="45"/>
      <c r="K19" s="50"/>
      <c r="L19" s="45"/>
      <c r="M19" s="44"/>
      <c r="N19" s="45"/>
      <c r="O19" s="44">
        <f>IF(E19&gt;F19,1,0)+IF(G19&gt;H19,1,0)+IF(I19&gt;J19,1,0)+IF(K19&gt;L19,1,0)+IF(M19&gt;N19,1,0)</f>
        <v>0</v>
      </c>
      <c r="P19" s="45">
        <f>IF(E19&lt;F19,1,0)+IF(G19&lt;H19,1,0)+IF(I19&lt;J19,1,0)+IF(K19&lt;L19,1,0)+IF(M19&lt;N19,1,0)</f>
        <v>0</v>
      </c>
    </row>
    <row r="20" spans="1:22" ht="18.75" x14ac:dyDescent="0.3">
      <c r="B20" s="58"/>
      <c r="C20" s="42">
        <v>3</v>
      </c>
      <c r="D20" s="39"/>
      <c r="E20" s="51"/>
      <c r="F20" s="47"/>
      <c r="G20" s="51"/>
      <c r="H20" s="47"/>
      <c r="I20" s="46"/>
      <c r="J20" s="47"/>
      <c r="K20" s="51"/>
      <c r="L20" s="47"/>
      <c r="M20" s="46"/>
      <c r="N20" s="47"/>
      <c r="O20" s="46">
        <f t="shared" ref="O20:O22" si="4">IF(E20&gt;F20,1,0)+IF(G20&gt;H20,1,0)+IF(I20&gt;J20,1,0)+IF(K20&gt;L20,1,0)+IF(M20&gt;N20,1,0)</f>
        <v>0</v>
      </c>
      <c r="P20" s="47">
        <f t="shared" ref="P20:P22" si="5">IF(E20&lt;F20,1,0)+IF(G20&lt;H20,1,0)+IF(I20&lt;J20,1,0)+IF(K20&lt;L20,1,0)+IF(M20&lt;N20,1,0)</f>
        <v>0</v>
      </c>
    </row>
    <row r="21" spans="1:22" ht="18.75" x14ac:dyDescent="0.3">
      <c r="B21" s="58"/>
      <c r="C21" s="42">
        <v>1</v>
      </c>
      <c r="D21" s="39"/>
      <c r="E21" s="51"/>
      <c r="F21" s="47"/>
      <c r="G21" s="51"/>
      <c r="H21" s="47"/>
      <c r="I21" s="46"/>
      <c r="J21" s="47"/>
      <c r="K21" s="51"/>
      <c r="L21" s="47"/>
      <c r="M21" s="46"/>
      <c r="N21" s="47"/>
      <c r="O21" s="46">
        <f t="shared" si="4"/>
        <v>0</v>
      </c>
      <c r="P21" s="47">
        <f t="shared" si="5"/>
        <v>0</v>
      </c>
    </row>
    <row r="22" spans="1:22" ht="19.5" thickBot="1" x14ac:dyDescent="0.35">
      <c r="B22" s="59"/>
      <c r="C22" s="43">
        <v>2</v>
      </c>
      <c r="D22" s="40"/>
      <c r="E22" s="52"/>
      <c r="F22" s="49"/>
      <c r="G22" s="52"/>
      <c r="H22" s="49"/>
      <c r="I22" s="48"/>
      <c r="J22" s="49"/>
      <c r="K22" s="52"/>
      <c r="L22" s="49"/>
      <c r="M22" s="48"/>
      <c r="N22" s="49"/>
      <c r="O22" s="48">
        <f t="shared" si="4"/>
        <v>0</v>
      </c>
      <c r="P22" s="49">
        <f t="shared" si="5"/>
        <v>0</v>
      </c>
    </row>
    <row r="24" spans="1:22" ht="15.75" thickBot="1" x14ac:dyDescent="0.3"/>
    <row r="25" spans="1:22" ht="15.75" thickBot="1" x14ac:dyDescent="0.3">
      <c r="Q25" s="83" t="s">
        <v>24</v>
      </c>
      <c r="R25" s="84"/>
      <c r="S25" s="84" t="s">
        <v>25</v>
      </c>
      <c r="T25" s="84"/>
      <c r="U25" s="84" t="s">
        <v>26</v>
      </c>
      <c r="V25" s="85"/>
    </row>
    <row r="26" spans="1:22" ht="19.5" thickBot="1" x14ac:dyDescent="0.3">
      <c r="A26" t="str">
        <f>IF(B26="","",B26&amp;"|"&amp;D26)</f>
        <v/>
      </c>
      <c r="B26" s="53"/>
      <c r="C26" s="54" t="s">
        <v>22</v>
      </c>
      <c r="D26" s="55"/>
      <c r="E26" s="81" t="s">
        <v>17</v>
      </c>
      <c r="F26" s="82"/>
      <c r="G26" s="81" t="s">
        <v>18</v>
      </c>
      <c r="H26" s="82"/>
      <c r="I26" s="80" t="s">
        <v>19</v>
      </c>
      <c r="J26" s="80"/>
      <c r="K26" s="81" t="s">
        <v>20</v>
      </c>
      <c r="L26" s="82"/>
      <c r="M26" s="80" t="s">
        <v>21</v>
      </c>
      <c r="N26" s="82"/>
      <c r="O26" s="80" t="s">
        <v>23</v>
      </c>
      <c r="P26" s="80"/>
      <c r="Q26" s="60">
        <f>IF(O27&gt;P27,1,0)+IF(O28&gt;P28,1,0)+IF(O29&gt;P29,1,0)+IF(O30&gt;P30,1,0)</f>
        <v>0</v>
      </c>
      <c r="R26" s="61">
        <f>IF(O27&lt;P27,1,0)+IF(O28&lt;P28,1,0)+IF(O29&lt;P29,1,0)+IF(O30&lt;P30,1,0)</f>
        <v>0</v>
      </c>
      <c r="S26" s="61">
        <f>SUM(O27:O30)</f>
        <v>0</v>
      </c>
      <c r="T26" s="61">
        <f>SUM(P27:P30)</f>
        <v>0</v>
      </c>
      <c r="U26" s="61">
        <f>SUM(E27:E30,G27:G30,I27:I30,K27:K30,M27:M30)</f>
        <v>0</v>
      </c>
      <c r="V26" s="62">
        <f>SUM(F27:F30,H27:H30,J27:J30,L27:L30,N27:N30)</f>
        <v>0</v>
      </c>
    </row>
    <row r="27" spans="1:22" ht="18.75" x14ac:dyDescent="0.3">
      <c r="B27" s="56"/>
      <c r="C27" s="41">
        <v>4</v>
      </c>
      <c r="D27" s="57"/>
      <c r="E27" s="50"/>
      <c r="F27" s="45"/>
      <c r="G27" s="50"/>
      <c r="H27" s="45"/>
      <c r="I27" s="44"/>
      <c r="J27" s="45"/>
      <c r="K27" s="50"/>
      <c r="L27" s="45"/>
      <c r="M27" s="44"/>
      <c r="N27" s="45"/>
      <c r="O27" s="44">
        <f>IF(E27&gt;F27,1,0)+IF(G27&gt;H27,1,0)+IF(I27&gt;J27,1,0)+IF(K27&gt;L27,1,0)+IF(M27&gt;N27,1,0)</f>
        <v>0</v>
      </c>
      <c r="P27" s="45">
        <f>IF(E27&lt;F27,1,0)+IF(G27&lt;H27,1,0)+IF(I27&lt;J27,1,0)+IF(K27&lt;L27,1,0)+IF(M27&lt;N27,1,0)</f>
        <v>0</v>
      </c>
    </row>
    <row r="28" spans="1:22" ht="18.75" x14ac:dyDescent="0.3">
      <c r="B28" s="58"/>
      <c r="C28" s="42">
        <v>3</v>
      </c>
      <c r="D28" s="39"/>
      <c r="E28" s="51"/>
      <c r="F28" s="47"/>
      <c r="G28" s="51"/>
      <c r="H28" s="47"/>
      <c r="I28" s="46"/>
      <c r="J28" s="47"/>
      <c r="K28" s="51"/>
      <c r="L28" s="47"/>
      <c r="M28" s="46"/>
      <c r="N28" s="47"/>
      <c r="O28" s="46">
        <f t="shared" ref="O28:O30" si="6">IF(E28&gt;F28,1,0)+IF(G28&gt;H28,1,0)+IF(I28&gt;J28,1,0)+IF(K28&gt;L28,1,0)+IF(M28&gt;N28,1,0)</f>
        <v>0</v>
      </c>
      <c r="P28" s="47">
        <f t="shared" ref="P28:P30" si="7">IF(E28&lt;F28,1,0)+IF(G28&lt;H28,1,0)+IF(I28&lt;J28,1,0)+IF(K28&lt;L28,1,0)+IF(M28&lt;N28,1,0)</f>
        <v>0</v>
      </c>
    </row>
    <row r="29" spans="1:22" ht="18.75" x14ac:dyDescent="0.3">
      <c r="B29" s="58"/>
      <c r="C29" s="42">
        <v>1</v>
      </c>
      <c r="D29" s="39"/>
      <c r="E29" s="51"/>
      <c r="F29" s="47"/>
      <c r="G29" s="51"/>
      <c r="H29" s="47"/>
      <c r="I29" s="46"/>
      <c r="J29" s="47"/>
      <c r="K29" s="51"/>
      <c r="L29" s="47"/>
      <c r="M29" s="46"/>
      <c r="N29" s="47"/>
      <c r="O29" s="46">
        <f t="shared" si="6"/>
        <v>0</v>
      </c>
      <c r="P29" s="47">
        <f t="shared" si="7"/>
        <v>0</v>
      </c>
    </row>
    <row r="30" spans="1:22" ht="19.5" thickBot="1" x14ac:dyDescent="0.35">
      <c r="B30" s="59"/>
      <c r="C30" s="43">
        <v>2</v>
      </c>
      <c r="D30" s="40"/>
      <c r="E30" s="52"/>
      <c r="F30" s="49"/>
      <c r="G30" s="52"/>
      <c r="H30" s="49"/>
      <c r="I30" s="48"/>
      <c r="J30" s="49"/>
      <c r="K30" s="52"/>
      <c r="L30" s="49"/>
      <c r="M30" s="48"/>
      <c r="N30" s="49"/>
      <c r="O30" s="48">
        <f t="shared" si="6"/>
        <v>0</v>
      </c>
      <c r="P30" s="49">
        <f t="shared" si="7"/>
        <v>0</v>
      </c>
    </row>
    <row r="32" spans="1:22" ht="15.75" thickBot="1" x14ac:dyDescent="0.3"/>
    <row r="33" spans="1:22" ht="15.75" thickBot="1" x14ac:dyDescent="0.3">
      <c r="Q33" s="83" t="s">
        <v>24</v>
      </c>
      <c r="R33" s="84"/>
      <c r="S33" s="84" t="s">
        <v>25</v>
      </c>
      <c r="T33" s="84"/>
      <c r="U33" s="84" t="s">
        <v>26</v>
      </c>
      <c r="V33" s="85"/>
    </row>
    <row r="34" spans="1:22" ht="19.5" thickBot="1" x14ac:dyDescent="0.3">
      <c r="A34" t="str">
        <f>IF(B34="","",B34&amp;"|"&amp;D34)</f>
        <v/>
      </c>
      <c r="B34" s="53"/>
      <c r="C34" s="54" t="s">
        <v>22</v>
      </c>
      <c r="D34" s="55"/>
      <c r="E34" s="81" t="s">
        <v>17</v>
      </c>
      <c r="F34" s="82"/>
      <c r="G34" s="81" t="s">
        <v>18</v>
      </c>
      <c r="H34" s="82"/>
      <c r="I34" s="80" t="s">
        <v>19</v>
      </c>
      <c r="J34" s="80"/>
      <c r="K34" s="81" t="s">
        <v>20</v>
      </c>
      <c r="L34" s="82"/>
      <c r="M34" s="80" t="s">
        <v>21</v>
      </c>
      <c r="N34" s="82"/>
      <c r="O34" s="80" t="s">
        <v>23</v>
      </c>
      <c r="P34" s="80"/>
      <c r="Q34" s="60">
        <f>IF(O35&gt;P35,1,0)+IF(O36&gt;P36,1,0)+IF(O37&gt;P37,1,0)+IF(O38&gt;P38,1,0)</f>
        <v>0</v>
      </c>
      <c r="R34" s="61">
        <f>IF(O35&lt;P35,1,0)+IF(O36&lt;P36,1,0)+IF(O37&lt;P37,1,0)+IF(O38&lt;P38,1,0)</f>
        <v>0</v>
      </c>
      <c r="S34" s="61">
        <f>SUM(O35:O38)</f>
        <v>0</v>
      </c>
      <c r="T34" s="61">
        <f>SUM(P35:P38)</f>
        <v>0</v>
      </c>
      <c r="U34" s="61">
        <f>SUM(E35:E38,G35:G38,I35:I38,K35:K38,M35:M38)</f>
        <v>0</v>
      </c>
      <c r="V34" s="62">
        <f>SUM(F35:F38,H35:H38,J35:J38,L35:L38,N35:N38)</f>
        <v>0</v>
      </c>
    </row>
    <row r="35" spans="1:22" ht="18.75" x14ac:dyDescent="0.3">
      <c r="B35" s="56"/>
      <c r="C35" s="41">
        <v>4</v>
      </c>
      <c r="D35" s="57"/>
      <c r="E35" s="50"/>
      <c r="F35" s="45"/>
      <c r="G35" s="50"/>
      <c r="H35" s="45"/>
      <c r="I35" s="44"/>
      <c r="J35" s="45"/>
      <c r="K35" s="50"/>
      <c r="L35" s="45"/>
      <c r="M35" s="44"/>
      <c r="N35" s="45"/>
      <c r="O35" s="44">
        <f>IF(E35&gt;F35,1,0)+IF(G35&gt;H35,1,0)+IF(I35&gt;J35,1,0)+IF(K35&gt;L35,1,0)+IF(M35&gt;N35,1,0)</f>
        <v>0</v>
      </c>
      <c r="P35" s="45">
        <f>IF(E35&lt;F35,1,0)+IF(G35&lt;H35,1,0)+IF(I35&lt;J35,1,0)+IF(K35&lt;L35,1,0)+IF(M35&lt;N35,1,0)</f>
        <v>0</v>
      </c>
    </row>
    <row r="36" spans="1:22" ht="18.75" x14ac:dyDescent="0.3">
      <c r="B36" s="58"/>
      <c r="C36" s="42">
        <v>3</v>
      </c>
      <c r="D36" s="39"/>
      <c r="E36" s="51"/>
      <c r="F36" s="47"/>
      <c r="G36" s="51"/>
      <c r="H36" s="47"/>
      <c r="I36" s="46"/>
      <c r="J36" s="47"/>
      <c r="K36" s="51"/>
      <c r="L36" s="47"/>
      <c r="M36" s="46"/>
      <c r="N36" s="47"/>
      <c r="O36" s="46">
        <f t="shared" ref="O36:O38" si="8">IF(E36&gt;F36,1,0)+IF(G36&gt;H36,1,0)+IF(I36&gt;J36,1,0)+IF(K36&gt;L36,1,0)+IF(M36&gt;N36,1,0)</f>
        <v>0</v>
      </c>
      <c r="P36" s="47">
        <f t="shared" ref="P36:P38" si="9">IF(E36&lt;F36,1,0)+IF(G36&lt;H36,1,0)+IF(I36&lt;J36,1,0)+IF(K36&lt;L36,1,0)+IF(M36&lt;N36,1,0)</f>
        <v>0</v>
      </c>
    </row>
    <row r="37" spans="1:22" ht="18.75" x14ac:dyDescent="0.3">
      <c r="B37" s="58"/>
      <c r="C37" s="42">
        <v>1</v>
      </c>
      <c r="D37" s="39"/>
      <c r="E37" s="51"/>
      <c r="F37" s="47"/>
      <c r="G37" s="51"/>
      <c r="H37" s="47"/>
      <c r="I37" s="46"/>
      <c r="J37" s="47"/>
      <c r="K37" s="51"/>
      <c r="L37" s="47"/>
      <c r="M37" s="46"/>
      <c r="N37" s="47"/>
      <c r="O37" s="46">
        <f t="shared" si="8"/>
        <v>0</v>
      </c>
      <c r="P37" s="47">
        <f t="shared" si="9"/>
        <v>0</v>
      </c>
    </row>
    <row r="38" spans="1:22" ht="19.5" thickBot="1" x14ac:dyDescent="0.35">
      <c r="B38" s="59"/>
      <c r="C38" s="43">
        <v>2</v>
      </c>
      <c r="D38" s="40"/>
      <c r="E38" s="52"/>
      <c r="F38" s="49"/>
      <c r="G38" s="52"/>
      <c r="H38" s="49"/>
      <c r="I38" s="48"/>
      <c r="J38" s="49"/>
      <c r="K38" s="52"/>
      <c r="L38" s="49"/>
      <c r="M38" s="48"/>
      <c r="N38" s="49"/>
      <c r="O38" s="48">
        <f t="shared" si="8"/>
        <v>0</v>
      </c>
      <c r="P38" s="49">
        <f t="shared" si="9"/>
        <v>0</v>
      </c>
    </row>
    <row r="40" spans="1:22" ht="15.75" thickBot="1" x14ac:dyDescent="0.3"/>
    <row r="41" spans="1:22" ht="15.75" thickBot="1" x14ac:dyDescent="0.3">
      <c r="Q41" s="83" t="s">
        <v>24</v>
      </c>
      <c r="R41" s="84"/>
      <c r="S41" s="84" t="s">
        <v>25</v>
      </c>
      <c r="T41" s="84"/>
      <c r="U41" s="84" t="s">
        <v>26</v>
      </c>
      <c r="V41" s="85"/>
    </row>
    <row r="42" spans="1:22" ht="19.5" thickBot="1" x14ac:dyDescent="0.3">
      <c r="A42" t="str">
        <f>IF(B42="","",B42&amp;"|"&amp;D42)</f>
        <v/>
      </c>
      <c r="B42" s="53"/>
      <c r="C42" s="54" t="s">
        <v>22</v>
      </c>
      <c r="D42" s="55"/>
      <c r="E42" s="81" t="s">
        <v>17</v>
      </c>
      <c r="F42" s="82"/>
      <c r="G42" s="81" t="s">
        <v>18</v>
      </c>
      <c r="H42" s="82"/>
      <c r="I42" s="80" t="s">
        <v>19</v>
      </c>
      <c r="J42" s="80"/>
      <c r="K42" s="81" t="s">
        <v>20</v>
      </c>
      <c r="L42" s="82"/>
      <c r="M42" s="80" t="s">
        <v>21</v>
      </c>
      <c r="N42" s="82"/>
      <c r="O42" s="80" t="s">
        <v>23</v>
      </c>
      <c r="P42" s="80"/>
      <c r="Q42" s="60">
        <f>IF(O43&gt;P43,1,0)+IF(O44&gt;P44,1,0)+IF(O45&gt;P45,1,0)+IF(O46&gt;P46,1,0)</f>
        <v>0</v>
      </c>
      <c r="R42" s="61">
        <f>IF(O43&lt;P43,1,0)+IF(O44&lt;P44,1,0)+IF(O45&lt;P45,1,0)+IF(O46&lt;P46,1,0)</f>
        <v>0</v>
      </c>
      <c r="S42" s="61">
        <f>SUM(O43:O46)</f>
        <v>0</v>
      </c>
      <c r="T42" s="61">
        <f>SUM(P43:P46)</f>
        <v>0</v>
      </c>
      <c r="U42" s="61">
        <f>SUM(E43:E46,G43:G46,I43:I46,K43:K46,M43:M46)</f>
        <v>0</v>
      </c>
      <c r="V42" s="62">
        <f>SUM(F43:F46,H43:H46,J43:J46,L43:L46,N43:N46)</f>
        <v>0</v>
      </c>
    </row>
    <row r="43" spans="1:22" ht="18.75" x14ac:dyDescent="0.3">
      <c r="B43" s="56"/>
      <c r="C43" s="41">
        <v>4</v>
      </c>
      <c r="D43" s="57"/>
      <c r="E43" s="50"/>
      <c r="F43" s="45"/>
      <c r="G43" s="50"/>
      <c r="H43" s="45"/>
      <c r="I43" s="44"/>
      <c r="J43" s="45"/>
      <c r="K43" s="50"/>
      <c r="L43" s="45"/>
      <c r="M43" s="44"/>
      <c r="N43" s="45"/>
      <c r="O43" s="44">
        <f>IF(E43&gt;F43,1,0)+IF(G43&gt;H43,1,0)+IF(I43&gt;J43,1,0)+IF(K43&gt;L43,1,0)+IF(M43&gt;N43,1,0)</f>
        <v>0</v>
      </c>
      <c r="P43" s="45">
        <f>IF(E43&lt;F43,1,0)+IF(G43&lt;H43,1,0)+IF(I43&lt;J43,1,0)+IF(K43&lt;L43,1,0)+IF(M43&lt;N43,1,0)</f>
        <v>0</v>
      </c>
    </row>
    <row r="44" spans="1:22" ht="18.75" x14ac:dyDescent="0.3">
      <c r="B44" s="58"/>
      <c r="C44" s="42">
        <v>3</v>
      </c>
      <c r="D44" s="39"/>
      <c r="E44" s="51"/>
      <c r="F44" s="47"/>
      <c r="G44" s="51"/>
      <c r="H44" s="47"/>
      <c r="I44" s="46"/>
      <c r="J44" s="47"/>
      <c r="K44" s="51"/>
      <c r="L44" s="47"/>
      <c r="M44" s="46"/>
      <c r="N44" s="47"/>
      <c r="O44" s="46">
        <f t="shared" ref="O44:O46" si="10">IF(E44&gt;F44,1,0)+IF(G44&gt;H44,1,0)+IF(I44&gt;J44,1,0)+IF(K44&gt;L44,1,0)+IF(M44&gt;N44,1,0)</f>
        <v>0</v>
      </c>
      <c r="P44" s="47">
        <f t="shared" ref="P44:P46" si="11">IF(E44&lt;F44,1,0)+IF(G44&lt;H44,1,0)+IF(I44&lt;J44,1,0)+IF(K44&lt;L44,1,0)+IF(M44&lt;N44,1,0)</f>
        <v>0</v>
      </c>
    </row>
    <row r="45" spans="1:22" ht="18.75" x14ac:dyDescent="0.3">
      <c r="B45" s="58"/>
      <c r="C45" s="42">
        <v>1</v>
      </c>
      <c r="D45" s="39"/>
      <c r="E45" s="51"/>
      <c r="F45" s="47"/>
      <c r="G45" s="51"/>
      <c r="H45" s="47"/>
      <c r="I45" s="46"/>
      <c r="J45" s="47"/>
      <c r="K45" s="51"/>
      <c r="L45" s="47"/>
      <c r="M45" s="46"/>
      <c r="N45" s="47"/>
      <c r="O45" s="46">
        <f t="shared" si="10"/>
        <v>0</v>
      </c>
      <c r="P45" s="47">
        <f t="shared" si="11"/>
        <v>0</v>
      </c>
    </row>
    <row r="46" spans="1:22" ht="19.5" thickBot="1" x14ac:dyDescent="0.35">
      <c r="B46" s="59"/>
      <c r="C46" s="43">
        <v>2</v>
      </c>
      <c r="D46" s="40"/>
      <c r="E46" s="52"/>
      <c r="F46" s="49"/>
      <c r="G46" s="52"/>
      <c r="H46" s="49"/>
      <c r="I46" s="48"/>
      <c r="J46" s="49"/>
      <c r="K46" s="52"/>
      <c r="L46" s="49"/>
      <c r="M46" s="48"/>
      <c r="N46" s="49"/>
      <c r="O46" s="48">
        <f t="shared" si="10"/>
        <v>0</v>
      </c>
      <c r="P46" s="49">
        <f t="shared" si="11"/>
        <v>0</v>
      </c>
    </row>
    <row r="48" spans="1:22" ht="15.75" thickBot="1" x14ac:dyDescent="0.3"/>
    <row r="49" spans="1:22" ht="15.75" thickBot="1" x14ac:dyDescent="0.3">
      <c r="Q49" s="83" t="s">
        <v>24</v>
      </c>
      <c r="R49" s="84"/>
      <c r="S49" s="84" t="s">
        <v>25</v>
      </c>
      <c r="T49" s="84"/>
      <c r="U49" s="84" t="s">
        <v>26</v>
      </c>
      <c r="V49" s="85"/>
    </row>
    <row r="50" spans="1:22" ht="19.5" thickBot="1" x14ac:dyDescent="0.3">
      <c r="A50" t="str">
        <f>IF(B50="","",B50&amp;"|"&amp;D50)</f>
        <v/>
      </c>
      <c r="B50" s="53"/>
      <c r="C50" s="54" t="s">
        <v>22</v>
      </c>
      <c r="D50" s="55"/>
      <c r="E50" s="81" t="s">
        <v>17</v>
      </c>
      <c r="F50" s="82"/>
      <c r="G50" s="81" t="s">
        <v>18</v>
      </c>
      <c r="H50" s="82"/>
      <c r="I50" s="80" t="s">
        <v>19</v>
      </c>
      <c r="J50" s="80"/>
      <c r="K50" s="81" t="s">
        <v>20</v>
      </c>
      <c r="L50" s="82"/>
      <c r="M50" s="80" t="s">
        <v>21</v>
      </c>
      <c r="N50" s="82"/>
      <c r="O50" s="80" t="s">
        <v>23</v>
      </c>
      <c r="P50" s="80"/>
      <c r="Q50" s="60">
        <f>IF(O51&gt;P51,1,0)+IF(O52&gt;P52,1,0)+IF(O53&gt;P53,1,0)+IF(O54&gt;P54,1,0)</f>
        <v>0</v>
      </c>
      <c r="R50" s="61">
        <f>IF(O51&lt;P51,1,0)+IF(O52&lt;P52,1,0)+IF(O53&lt;P53,1,0)+IF(O54&lt;P54,1,0)</f>
        <v>0</v>
      </c>
      <c r="S50" s="61">
        <f>SUM(O51:O54)</f>
        <v>0</v>
      </c>
      <c r="T50" s="61">
        <f>SUM(P51:P54)</f>
        <v>0</v>
      </c>
      <c r="U50" s="61">
        <f>SUM(E51:E54,G51:G54,I51:I54,K51:K54,M51:M54)</f>
        <v>0</v>
      </c>
      <c r="V50" s="62">
        <f>SUM(F51:F54,H51:H54,J51:J54,L51:L54,N51:N54)</f>
        <v>0</v>
      </c>
    </row>
    <row r="51" spans="1:22" ht="18.75" x14ac:dyDescent="0.3">
      <c r="B51" s="56"/>
      <c r="C51" s="41">
        <v>4</v>
      </c>
      <c r="D51" s="57"/>
      <c r="E51" s="50"/>
      <c r="F51" s="45"/>
      <c r="G51" s="50"/>
      <c r="H51" s="45"/>
      <c r="I51" s="44"/>
      <c r="J51" s="45"/>
      <c r="K51" s="50"/>
      <c r="L51" s="45"/>
      <c r="M51" s="44"/>
      <c r="N51" s="45"/>
      <c r="O51" s="44">
        <f>IF(E51&gt;F51,1,0)+IF(G51&gt;H51,1,0)+IF(I51&gt;J51,1,0)+IF(K51&gt;L51,1,0)+IF(M51&gt;N51,1,0)</f>
        <v>0</v>
      </c>
      <c r="P51" s="45">
        <f>IF(E51&lt;F51,1,0)+IF(G51&lt;H51,1,0)+IF(I51&lt;J51,1,0)+IF(K51&lt;L51,1,0)+IF(M51&lt;N51,1,0)</f>
        <v>0</v>
      </c>
    </row>
    <row r="52" spans="1:22" ht="18.75" x14ac:dyDescent="0.3">
      <c r="B52" s="58"/>
      <c r="C52" s="42">
        <v>3</v>
      </c>
      <c r="D52" s="39"/>
      <c r="E52" s="51"/>
      <c r="F52" s="47"/>
      <c r="G52" s="51"/>
      <c r="H52" s="47"/>
      <c r="I52" s="46"/>
      <c r="J52" s="47"/>
      <c r="K52" s="51"/>
      <c r="L52" s="47"/>
      <c r="M52" s="46"/>
      <c r="N52" s="47"/>
      <c r="O52" s="46">
        <f t="shared" ref="O52:O54" si="12">IF(E52&gt;F52,1,0)+IF(G52&gt;H52,1,0)+IF(I52&gt;J52,1,0)+IF(K52&gt;L52,1,0)+IF(M52&gt;N52,1,0)</f>
        <v>0</v>
      </c>
      <c r="P52" s="47">
        <f t="shared" ref="P52:P54" si="13">IF(E52&lt;F52,1,0)+IF(G52&lt;H52,1,0)+IF(I52&lt;J52,1,0)+IF(K52&lt;L52,1,0)+IF(M52&lt;N52,1,0)</f>
        <v>0</v>
      </c>
    </row>
    <row r="53" spans="1:22" ht="18.75" x14ac:dyDescent="0.3">
      <c r="B53" s="58"/>
      <c r="C53" s="42">
        <v>1</v>
      </c>
      <c r="D53" s="39"/>
      <c r="E53" s="51"/>
      <c r="F53" s="47"/>
      <c r="G53" s="51"/>
      <c r="H53" s="47"/>
      <c r="I53" s="46"/>
      <c r="J53" s="47"/>
      <c r="K53" s="51"/>
      <c r="L53" s="47"/>
      <c r="M53" s="46"/>
      <c r="N53" s="47"/>
      <c r="O53" s="46">
        <f t="shared" si="12"/>
        <v>0</v>
      </c>
      <c r="P53" s="47">
        <f t="shared" si="13"/>
        <v>0</v>
      </c>
    </row>
    <row r="54" spans="1:22" ht="19.5" thickBot="1" x14ac:dyDescent="0.35">
      <c r="B54" s="59"/>
      <c r="C54" s="43">
        <v>2</v>
      </c>
      <c r="D54" s="40"/>
      <c r="E54" s="52"/>
      <c r="F54" s="49"/>
      <c r="G54" s="52"/>
      <c r="H54" s="49"/>
      <c r="I54" s="48"/>
      <c r="J54" s="49"/>
      <c r="K54" s="52"/>
      <c r="L54" s="49"/>
      <c r="M54" s="48"/>
      <c r="N54" s="49"/>
      <c r="O54" s="48">
        <f t="shared" si="12"/>
        <v>0</v>
      </c>
      <c r="P54" s="49">
        <f t="shared" si="13"/>
        <v>0</v>
      </c>
    </row>
    <row r="56" spans="1:22" ht="15.75" thickBot="1" x14ac:dyDescent="0.3"/>
    <row r="57" spans="1:22" ht="15.75" thickBot="1" x14ac:dyDescent="0.3">
      <c r="Q57" s="83" t="s">
        <v>24</v>
      </c>
      <c r="R57" s="84"/>
      <c r="S57" s="84" t="s">
        <v>25</v>
      </c>
      <c r="T57" s="84"/>
      <c r="U57" s="84" t="s">
        <v>26</v>
      </c>
      <c r="V57" s="85"/>
    </row>
    <row r="58" spans="1:22" ht="19.5" thickBot="1" x14ac:dyDescent="0.3">
      <c r="A58" t="str">
        <f>IF(B58="","",B58&amp;"|"&amp;D58)</f>
        <v/>
      </c>
      <c r="B58" s="53"/>
      <c r="C58" s="54" t="s">
        <v>22</v>
      </c>
      <c r="D58" s="55"/>
      <c r="E58" s="81" t="s">
        <v>17</v>
      </c>
      <c r="F58" s="82"/>
      <c r="G58" s="81" t="s">
        <v>18</v>
      </c>
      <c r="H58" s="82"/>
      <c r="I58" s="80" t="s">
        <v>19</v>
      </c>
      <c r="J58" s="80"/>
      <c r="K58" s="81" t="s">
        <v>20</v>
      </c>
      <c r="L58" s="82"/>
      <c r="M58" s="80" t="s">
        <v>21</v>
      </c>
      <c r="N58" s="82"/>
      <c r="O58" s="80" t="s">
        <v>23</v>
      </c>
      <c r="P58" s="80"/>
      <c r="Q58" s="60">
        <f>IF(O59&gt;P59,1,0)+IF(O60&gt;P60,1,0)+IF(O61&gt;P61,1,0)+IF(O62&gt;P62,1,0)</f>
        <v>0</v>
      </c>
      <c r="R58" s="61">
        <f>IF(O59&lt;P59,1,0)+IF(O60&lt;P60,1,0)+IF(O61&lt;P61,1,0)+IF(O62&lt;P62,1,0)</f>
        <v>0</v>
      </c>
      <c r="S58" s="61">
        <f>SUM(O59:O62)</f>
        <v>0</v>
      </c>
      <c r="T58" s="61">
        <f>SUM(P59:P62)</f>
        <v>0</v>
      </c>
      <c r="U58" s="61">
        <f>SUM(E59:E62,G59:G62,I59:I62,K59:K62,M59:M62)</f>
        <v>0</v>
      </c>
      <c r="V58" s="62">
        <f>SUM(F59:F62,H59:H62,J59:J62,L59:L62,N59:N62)</f>
        <v>0</v>
      </c>
    </row>
    <row r="59" spans="1:22" ht="18.75" x14ac:dyDescent="0.3">
      <c r="B59" s="56"/>
      <c r="C59" s="41">
        <v>4</v>
      </c>
      <c r="D59" s="57"/>
      <c r="E59" s="50"/>
      <c r="F59" s="45"/>
      <c r="G59" s="50"/>
      <c r="H59" s="45"/>
      <c r="I59" s="44"/>
      <c r="J59" s="45"/>
      <c r="K59" s="50"/>
      <c r="L59" s="45"/>
      <c r="M59" s="44"/>
      <c r="N59" s="45"/>
      <c r="O59" s="44">
        <f>IF(E59&gt;F59,1,0)+IF(G59&gt;H59,1,0)+IF(I59&gt;J59,1,0)+IF(K59&gt;L59,1,0)+IF(M59&gt;N59,1,0)</f>
        <v>0</v>
      </c>
      <c r="P59" s="45">
        <f>IF(E59&lt;F59,1,0)+IF(G59&lt;H59,1,0)+IF(I59&lt;J59,1,0)+IF(K59&lt;L59,1,0)+IF(M59&lt;N59,1,0)</f>
        <v>0</v>
      </c>
    </row>
    <row r="60" spans="1:22" ht="18.75" x14ac:dyDescent="0.3">
      <c r="B60" s="58"/>
      <c r="C60" s="42">
        <v>3</v>
      </c>
      <c r="D60" s="39"/>
      <c r="E60" s="51"/>
      <c r="F60" s="47"/>
      <c r="G60" s="51"/>
      <c r="H60" s="47"/>
      <c r="I60" s="46"/>
      <c r="J60" s="47"/>
      <c r="K60" s="51"/>
      <c r="L60" s="47"/>
      <c r="M60" s="46"/>
      <c r="N60" s="47"/>
      <c r="O60" s="46">
        <f t="shared" ref="O60:O62" si="14">IF(E60&gt;F60,1,0)+IF(G60&gt;H60,1,0)+IF(I60&gt;J60,1,0)+IF(K60&gt;L60,1,0)+IF(M60&gt;N60,1,0)</f>
        <v>0</v>
      </c>
      <c r="P60" s="47">
        <f t="shared" ref="P60:P62" si="15">IF(E60&lt;F60,1,0)+IF(G60&lt;H60,1,0)+IF(I60&lt;J60,1,0)+IF(K60&lt;L60,1,0)+IF(M60&lt;N60,1,0)</f>
        <v>0</v>
      </c>
    </row>
    <row r="61" spans="1:22" ht="18.75" x14ac:dyDescent="0.3">
      <c r="B61" s="58"/>
      <c r="C61" s="42">
        <v>1</v>
      </c>
      <c r="D61" s="39"/>
      <c r="E61" s="51"/>
      <c r="F61" s="47"/>
      <c r="G61" s="51"/>
      <c r="H61" s="47"/>
      <c r="I61" s="46"/>
      <c r="J61" s="47"/>
      <c r="K61" s="51"/>
      <c r="L61" s="47"/>
      <c r="M61" s="46"/>
      <c r="N61" s="47"/>
      <c r="O61" s="46">
        <f t="shared" si="14"/>
        <v>0</v>
      </c>
      <c r="P61" s="47">
        <f t="shared" si="15"/>
        <v>0</v>
      </c>
    </row>
    <row r="62" spans="1:22" ht="19.5" thickBot="1" x14ac:dyDescent="0.35">
      <c r="B62" s="59"/>
      <c r="C62" s="43">
        <v>2</v>
      </c>
      <c r="D62" s="40"/>
      <c r="E62" s="52"/>
      <c r="F62" s="49"/>
      <c r="G62" s="52"/>
      <c r="H62" s="49"/>
      <c r="I62" s="48"/>
      <c r="J62" s="49"/>
      <c r="K62" s="52"/>
      <c r="L62" s="49"/>
      <c r="M62" s="48"/>
      <c r="N62" s="49"/>
      <c r="O62" s="48">
        <f t="shared" si="14"/>
        <v>0</v>
      </c>
      <c r="P62" s="49">
        <f t="shared" si="15"/>
        <v>0</v>
      </c>
    </row>
    <row r="64" spans="1:22" ht="15.75" thickBot="1" x14ac:dyDescent="0.3"/>
    <row r="65" spans="1:22" ht="15.75" thickBot="1" x14ac:dyDescent="0.3">
      <c r="Q65" s="83" t="s">
        <v>24</v>
      </c>
      <c r="R65" s="84"/>
      <c r="S65" s="84" t="s">
        <v>25</v>
      </c>
      <c r="T65" s="84"/>
      <c r="U65" s="84" t="s">
        <v>26</v>
      </c>
      <c r="V65" s="85"/>
    </row>
    <row r="66" spans="1:22" ht="19.5" thickBot="1" x14ac:dyDescent="0.3">
      <c r="A66" t="str">
        <f>IF(B66="","",B66&amp;"|"&amp;D66)</f>
        <v/>
      </c>
      <c r="B66" s="53"/>
      <c r="C66" s="54" t="s">
        <v>22</v>
      </c>
      <c r="D66" s="55"/>
      <c r="E66" s="81" t="s">
        <v>17</v>
      </c>
      <c r="F66" s="82"/>
      <c r="G66" s="81" t="s">
        <v>18</v>
      </c>
      <c r="H66" s="82"/>
      <c r="I66" s="80" t="s">
        <v>19</v>
      </c>
      <c r="J66" s="80"/>
      <c r="K66" s="81" t="s">
        <v>20</v>
      </c>
      <c r="L66" s="82"/>
      <c r="M66" s="80" t="s">
        <v>21</v>
      </c>
      <c r="N66" s="82"/>
      <c r="O66" s="80" t="s">
        <v>23</v>
      </c>
      <c r="P66" s="80"/>
      <c r="Q66" s="60">
        <f>IF(O67&gt;P67,1,0)+IF(O68&gt;P68,1,0)+IF(O69&gt;P69,1,0)+IF(O70&gt;P70,1,0)</f>
        <v>0</v>
      </c>
      <c r="R66" s="61">
        <f>IF(O67&lt;P67,1,0)+IF(O68&lt;P68,1,0)+IF(O69&lt;P69,1,0)+IF(O70&lt;P70,1,0)</f>
        <v>0</v>
      </c>
      <c r="S66" s="61">
        <f>SUM(O67:O70)</f>
        <v>0</v>
      </c>
      <c r="T66" s="61">
        <f>SUM(P67:P70)</f>
        <v>0</v>
      </c>
      <c r="U66" s="61">
        <f>SUM(E67:E70,G67:G70,I67:I70,K67:K70,M67:M70)</f>
        <v>0</v>
      </c>
      <c r="V66" s="62">
        <f>SUM(F67:F70,H67:H70,J67:J70,L67:L70,N67:N70)</f>
        <v>0</v>
      </c>
    </row>
    <row r="67" spans="1:22" ht="18.75" x14ac:dyDescent="0.3">
      <c r="B67" s="56"/>
      <c r="C67" s="41">
        <v>4</v>
      </c>
      <c r="D67" s="57"/>
      <c r="E67" s="50"/>
      <c r="F67" s="45"/>
      <c r="G67" s="50"/>
      <c r="H67" s="45"/>
      <c r="I67" s="44"/>
      <c r="J67" s="45"/>
      <c r="K67" s="50"/>
      <c r="L67" s="45"/>
      <c r="M67" s="44"/>
      <c r="N67" s="45"/>
      <c r="O67" s="44">
        <f>IF(E67&gt;F67,1,0)+IF(G67&gt;H67,1,0)+IF(I67&gt;J67,1,0)+IF(K67&gt;L67,1,0)+IF(M67&gt;N67,1,0)</f>
        <v>0</v>
      </c>
      <c r="P67" s="45">
        <f>IF(E67&lt;F67,1,0)+IF(G67&lt;H67,1,0)+IF(I67&lt;J67,1,0)+IF(K67&lt;L67,1,0)+IF(M67&lt;N67,1,0)</f>
        <v>0</v>
      </c>
    </row>
    <row r="68" spans="1:22" ht="18.75" x14ac:dyDescent="0.3">
      <c r="B68" s="58"/>
      <c r="C68" s="42">
        <v>3</v>
      </c>
      <c r="D68" s="39"/>
      <c r="E68" s="51"/>
      <c r="F68" s="47"/>
      <c r="G68" s="51"/>
      <c r="H68" s="47"/>
      <c r="I68" s="46"/>
      <c r="J68" s="47"/>
      <c r="K68" s="51"/>
      <c r="L68" s="47"/>
      <c r="M68" s="46"/>
      <c r="N68" s="47"/>
      <c r="O68" s="46">
        <f t="shared" ref="O68:O70" si="16">IF(E68&gt;F68,1,0)+IF(G68&gt;H68,1,0)+IF(I68&gt;J68,1,0)+IF(K68&gt;L68,1,0)+IF(M68&gt;N68,1,0)</f>
        <v>0</v>
      </c>
      <c r="P68" s="47">
        <f t="shared" ref="P68:P70" si="17">IF(E68&lt;F68,1,0)+IF(G68&lt;H68,1,0)+IF(I68&lt;J68,1,0)+IF(K68&lt;L68,1,0)+IF(M68&lt;N68,1,0)</f>
        <v>0</v>
      </c>
    </row>
    <row r="69" spans="1:22" ht="18.75" x14ac:dyDescent="0.3">
      <c r="B69" s="58"/>
      <c r="C69" s="42">
        <v>1</v>
      </c>
      <c r="D69" s="39"/>
      <c r="E69" s="51"/>
      <c r="F69" s="47"/>
      <c r="G69" s="51"/>
      <c r="H69" s="47"/>
      <c r="I69" s="46"/>
      <c r="J69" s="47"/>
      <c r="K69" s="51"/>
      <c r="L69" s="47"/>
      <c r="M69" s="46"/>
      <c r="N69" s="47"/>
      <c r="O69" s="46">
        <f t="shared" si="16"/>
        <v>0</v>
      </c>
      <c r="P69" s="47">
        <f t="shared" si="17"/>
        <v>0</v>
      </c>
    </row>
    <row r="70" spans="1:22" ht="19.5" thickBot="1" x14ac:dyDescent="0.35">
      <c r="B70" s="59"/>
      <c r="C70" s="43">
        <v>2</v>
      </c>
      <c r="D70" s="40"/>
      <c r="E70" s="52"/>
      <c r="F70" s="49"/>
      <c r="G70" s="52"/>
      <c r="H70" s="49"/>
      <c r="I70" s="48"/>
      <c r="J70" s="49"/>
      <c r="K70" s="52"/>
      <c r="L70" s="49"/>
      <c r="M70" s="48"/>
      <c r="N70" s="49"/>
      <c r="O70" s="48">
        <f t="shared" si="16"/>
        <v>0</v>
      </c>
      <c r="P70" s="49">
        <f t="shared" si="17"/>
        <v>0</v>
      </c>
    </row>
    <row r="72" spans="1:22" ht="15.75" thickBot="1" x14ac:dyDescent="0.3"/>
    <row r="73" spans="1:22" ht="15.75" thickBot="1" x14ac:dyDescent="0.3">
      <c r="Q73" s="83" t="s">
        <v>24</v>
      </c>
      <c r="R73" s="84"/>
      <c r="S73" s="84" t="s">
        <v>25</v>
      </c>
      <c r="T73" s="84"/>
      <c r="U73" s="84" t="s">
        <v>26</v>
      </c>
      <c r="V73" s="85"/>
    </row>
    <row r="74" spans="1:22" ht="19.5" thickBot="1" x14ac:dyDescent="0.3">
      <c r="A74" t="str">
        <f>IF(B74="","",B74&amp;"|"&amp;D74)</f>
        <v/>
      </c>
      <c r="B74" s="53"/>
      <c r="C74" s="54" t="s">
        <v>22</v>
      </c>
      <c r="D74" s="55"/>
      <c r="E74" s="81" t="s">
        <v>17</v>
      </c>
      <c r="F74" s="82"/>
      <c r="G74" s="81" t="s">
        <v>18</v>
      </c>
      <c r="H74" s="82"/>
      <c r="I74" s="80" t="s">
        <v>19</v>
      </c>
      <c r="J74" s="80"/>
      <c r="K74" s="81" t="s">
        <v>20</v>
      </c>
      <c r="L74" s="82"/>
      <c r="M74" s="80" t="s">
        <v>21</v>
      </c>
      <c r="N74" s="82"/>
      <c r="O74" s="80" t="s">
        <v>23</v>
      </c>
      <c r="P74" s="80"/>
      <c r="Q74" s="60">
        <f>IF(O75&gt;P75,1,0)+IF(O76&gt;P76,1,0)+IF(O77&gt;P77,1,0)+IF(O78&gt;P78,1,0)</f>
        <v>0</v>
      </c>
      <c r="R74" s="61">
        <f>IF(O75&lt;P75,1,0)+IF(O76&lt;P76,1,0)+IF(O77&lt;P77,1,0)+IF(O78&lt;P78,1,0)</f>
        <v>0</v>
      </c>
      <c r="S74" s="61">
        <f>SUM(O75:O78)</f>
        <v>0</v>
      </c>
      <c r="T74" s="61">
        <f>SUM(P75:P78)</f>
        <v>0</v>
      </c>
      <c r="U74" s="61">
        <f>SUM(E75:E78,G75:G78,I75:I78,K75:K78,M75:M78)</f>
        <v>0</v>
      </c>
      <c r="V74" s="62">
        <f>SUM(F75:F78,H75:H78,J75:J78,L75:L78,N75:N78)</f>
        <v>0</v>
      </c>
    </row>
    <row r="75" spans="1:22" ht="18.75" x14ac:dyDescent="0.3">
      <c r="B75" s="56"/>
      <c r="C75" s="41">
        <v>4</v>
      </c>
      <c r="D75" s="57"/>
      <c r="E75" s="50"/>
      <c r="F75" s="45"/>
      <c r="G75" s="50"/>
      <c r="H75" s="45"/>
      <c r="I75" s="44"/>
      <c r="J75" s="45"/>
      <c r="K75" s="50"/>
      <c r="L75" s="45"/>
      <c r="M75" s="44"/>
      <c r="N75" s="45"/>
      <c r="O75" s="44">
        <f>IF(E75&gt;F75,1,0)+IF(G75&gt;H75,1,0)+IF(I75&gt;J75,1,0)+IF(K75&gt;L75,1,0)+IF(M75&gt;N75,1,0)</f>
        <v>0</v>
      </c>
      <c r="P75" s="45">
        <f>IF(E75&lt;F75,1,0)+IF(G75&lt;H75,1,0)+IF(I75&lt;J75,1,0)+IF(K75&lt;L75,1,0)+IF(M75&lt;N75,1,0)</f>
        <v>0</v>
      </c>
    </row>
    <row r="76" spans="1:22" ht="18.75" x14ac:dyDescent="0.3">
      <c r="B76" s="58"/>
      <c r="C76" s="42">
        <v>3</v>
      </c>
      <c r="D76" s="39"/>
      <c r="E76" s="51"/>
      <c r="F76" s="47"/>
      <c r="G76" s="51"/>
      <c r="H76" s="47"/>
      <c r="I76" s="46"/>
      <c r="J76" s="47"/>
      <c r="K76" s="51"/>
      <c r="L76" s="47"/>
      <c r="M76" s="46"/>
      <c r="N76" s="47"/>
      <c r="O76" s="46">
        <f t="shared" ref="O76:O78" si="18">IF(E76&gt;F76,1,0)+IF(G76&gt;H76,1,0)+IF(I76&gt;J76,1,0)+IF(K76&gt;L76,1,0)+IF(M76&gt;N76,1,0)</f>
        <v>0</v>
      </c>
      <c r="P76" s="47">
        <f t="shared" ref="P76:P78" si="19">IF(E76&lt;F76,1,0)+IF(G76&lt;H76,1,0)+IF(I76&lt;J76,1,0)+IF(K76&lt;L76,1,0)+IF(M76&lt;N76,1,0)</f>
        <v>0</v>
      </c>
    </row>
    <row r="77" spans="1:22" ht="18.75" x14ac:dyDescent="0.3">
      <c r="B77" s="58"/>
      <c r="C77" s="42">
        <v>1</v>
      </c>
      <c r="D77" s="39"/>
      <c r="E77" s="51"/>
      <c r="F77" s="47"/>
      <c r="G77" s="51"/>
      <c r="H77" s="47"/>
      <c r="I77" s="46"/>
      <c r="J77" s="47"/>
      <c r="K77" s="51"/>
      <c r="L77" s="47"/>
      <c r="M77" s="46"/>
      <c r="N77" s="47"/>
      <c r="O77" s="46">
        <f t="shared" si="18"/>
        <v>0</v>
      </c>
      <c r="P77" s="47">
        <f t="shared" si="19"/>
        <v>0</v>
      </c>
    </row>
    <row r="78" spans="1:22" ht="19.5" thickBot="1" x14ac:dyDescent="0.35">
      <c r="B78" s="59"/>
      <c r="C78" s="43">
        <v>2</v>
      </c>
      <c r="D78" s="40"/>
      <c r="E78" s="52"/>
      <c r="F78" s="49"/>
      <c r="G78" s="52"/>
      <c r="H78" s="49"/>
      <c r="I78" s="48"/>
      <c r="J78" s="49"/>
      <c r="K78" s="52"/>
      <c r="L78" s="49"/>
      <c r="M78" s="48"/>
      <c r="N78" s="49"/>
      <c r="O78" s="48">
        <f t="shared" si="18"/>
        <v>0</v>
      </c>
      <c r="P78" s="49">
        <f t="shared" si="19"/>
        <v>0</v>
      </c>
    </row>
  </sheetData>
  <mergeCells count="90">
    <mergeCell ref="Q73:R73"/>
    <mergeCell ref="S73:T73"/>
    <mergeCell ref="U73:V73"/>
    <mergeCell ref="E74:F74"/>
    <mergeCell ref="G74:H74"/>
    <mergeCell ref="I74:J74"/>
    <mergeCell ref="K74:L74"/>
    <mergeCell ref="M74:N74"/>
    <mergeCell ref="O74:P74"/>
    <mergeCell ref="Q65:R65"/>
    <mergeCell ref="S65:T65"/>
    <mergeCell ref="U65:V65"/>
    <mergeCell ref="E66:F66"/>
    <mergeCell ref="G66:H66"/>
    <mergeCell ref="I66:J66"/>
    <mergeCell ref="K66:L66"/>
    <mergeCell ref="M66:N66"/>
    <mergeCell ref="O66:P66"/>
    <mergeCell ref="Q57:R57"/>
    <mergeCell ref="S57:T57"/>
    <mergeCell ref="U57:V57"/>
    <mergeCell ref="E58:F58"/>
    <mergeCell ref="G58:H58"/>
    <mergeCell ref="I58:J58"/>
    <mergeCell ref="K58:L58"/>
    <mergeCell ref="M58:N58"/>
    <mergeCell ref="O58:P58"/>
    <mergeCell ref="Q49:R49"/>
    <mergeCell ref="S49:T49"/>
    <mergeCell ref="U49:V49"/>
    <mergeCell ref="E50:F50"/>
    <mergeCell ref="G50:H50"/>
    <mergeCell ref="I50:J50"/>
    <mergeCell ref="K50:L50"/>
    <mergeCell ref="M50:N50"/>
    <mergeCell ref="O50:P50"/>
    <mergeCell ref="Q41:R41"/>
    <mergeCell ref="S41:T41"/>
    <mergeCell ref="U41:V41"/>
    <mergeCell ref="E42:F42"/>
    <mergeCell ref="G42:H42"/>
    <mergeCell ref="I42:J42"/>
    <mergeCell ref="K42:L42"/>
    <mergeCell ref="M42:N42"/>
    <mergeCell ref="O42:P42"/>
    <mergeCell ref="Q33:R33"/>
    <mergeCell ref="S33:T33"/>
    <mergeCell ref="U33:V33"/>
    <mergeCell ref="E34:F34"/>
    <mergeCell ref="G34:H34"/>
    <mergeCell ref="I34:J34"/>
    <mergeCell ref="K34:L34"/>
    <mergeCell ref="M34:N34"/>
    <mergeCell ref="O34:P34"/>
    <mergeCell ref="Q25:R25"/>
    <mergeCell ref="S25:T25"/>
    <mergeCell ref="U25:V25"/>
    <mergeCell ref="E26:F26"/>
    <mergeCell ref="G26:H26"/>
    <mergeCell ref="I26:J26"/>
    <mergeCell ref="K26:L26"/>
    <mergeCell ref="M26:N26"/>
    <mergeCell ref="O26:P26"/>
    <mergeCell ref="Q17:R17"/>
    <mergeCell ref="S17:T17"/>
    <mergeCell ref="U17:V17"/>
    <mergeCell ref="E18:F18"/>
    <mergeCell ref="G18:H18"/>
    <mergeCell ref="I18:J18"/>
    <mergeCell ref="K18:L18"/>
    <mergeCell ref="M18:N18"/>
    <mergeCell ref="O18:P18"/>
    <mergeCell ref="Q9:R9"/>
    <mergeCell ref="S9:T9"/>
    <mergeCell ref="U9:V9"/>
    <mergeCell ref="E10:F10"/>
    <mergeCell ref="G10:H10"/>
    <mergeCell ref="I10:J10"/>
    <mergeCell ref="K10:L10"/>
    <mergeCell ref="M10:N10"/>
    <mergeCell ref="O10:P10"/>
    <mergeCell ref="Q1:R1"/>
    <mergeCell ref="S1:T1"/>
    <mergeCell ref="U1:V1"/>
    <mergeCell ref="E2:F2"/>
    <mergeCell ref="G2:H2"/>
    <mergeCell ref="I2:J2"/>
    <mergeCell ref="K2:L2"/>
    <mergeCell ref="M2:N2"/>
    <mergeCell ref="O2:P2"/>
  </mergeCells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80A1360-8F81-47EF-A12A-C82C378C59E4}">
          <x14:formula1>
            <xm:f>'Csapatok'!$A$2:$A$12</xm:f>
          </x14:formula1>
          <xm:sqref>B2 D2 B10 D10 B18 D18 B26 D26 B34 D34 B42 D42 B50 D50 B58 D58 B66 D66 B74 D74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20166-9A7C-4767-B961-77D043AC1E9C}">
  <sheetPr codeName="Munka6"/>
  <dimension ref="A1:V78"/>
  <sheetViews>
    <sheetView topLeftCell="B34" workbookViewId="0">
      <selection activeCell="R5" sqref="R5"/>
    </sheetView>
  </sheetViews>
  <sheetFormatPr defaultRowHeight="15" x14ac:dyDescent="0.25"/>
  <cols>
    <col min="1" max="1" width="16.85546875" hidden="1" customWidth="1"/>
    <col min="2" max="2" width="24.140625" customWidth="1"/>
    <col min="3" max="3" width="9.140625" customWidth="1"/>
    <col min="4" max="4" width="22.28515625" customWidth="1"/>
    <col min="5" max="14" width="8.7109375" customWidth="1"/>
    <col min="15" max="16" width="9.28515625" customWidth="1"/>
    <col min="17" max="21" width="10.7109375" customWidth="1"/>
  </cols>
  <sheetData>
    <row r="1" spans="1:22" ht="15.75" thickBot="1" x14ac:dyDescent="0.3">
      <c r="Q1" s="83" t="s">
        <v>24</v>
      </c>
      <c r="R1" s="84"/>
      <c r="S1" s="84" t="s">
        <v>25</v>
      </c>
      <c r="T1" s="84"/>
      <c r="U1" s="84" t="s">
        <v>26</v>
      </c>
      <c r="V1" s="85"/>
    </row>
    <row r="2" spans="1:22" ht="19.5" thickBot="1" x14ac:dyDescent="0.3">
      <c r="A2" t="str">
        <f>IF(B2="","",B2&amp;"|"&amp;D2)</f>
        <v/>
      </c>
      <c r="B2" s="53"/>
      <c r="C2" s="54" t="s">
        <v>22</v>
      </c>
      <c r="D2" s="55"/>
      <c r="E2" s="81" t="s">
        <v>17</v>
      </c>
      <c r="F2" s="82"/>
      <c r="G2" s="81" t="s">
        <v>18</v>
      </c>
      <c r="H2" s="82"/>
      <c r="I2" s="80" t="s">
        <v>19</v>
      </c>
      <c r="J2" s="80"/>
      <c r="K2" s="81" t="s">
        <v>20</v>
      </c>
      <c r="L2" s="82"/>
      <c r="M2" s="80" t="s">
        <v>21</v>
      </c>
      <c r="N2" s="82"/>
      <c r="O2" s="80" t="s">
        <v>23</v>
      </c>
      <c r="P2" s="80"/>
      <c r="Q2" s="60">
        <f>IF(O3&gt;P3,1,0)+IF(O4&gt;P4,1,0)+IF(O5&gt;P5,1,0)+IF(O6&gt;P6,1,0)</f>
        <v>0</v>
      </c>
      <c r="R2" s="61">
        <f>IF(O3&lt;P3,1,0)+IF(O4&lt;P4,1,0)+IF(O5&lt;P5,1,0)+IF(O6&lt;P6,1,0)</f>
        <v>0</v>
      </c>
      <c r="S2" s="61">
        <f>SUM(O3:O6)</f>
        <v>0</v>
      </c>
      <c r="T2" s="61">
        <f>SUM(P3:P6)</f>
        <v>0</v>
      </c>
      <c r="U2" s="61">
        <f>SUM(E3:E6,G3:G6,I3:I6,K3:K6,M3:M6)</f>
        <v>0</v>
      </c>
      <c r="V2" s="62">
        <f>SUM(F3:F6,H3:H6,J3:J6,L3:L6,N3:N6)</f>
        <v>0</v>
      </c>
    </row>
    <row r="3" spans="1:22" ht="18.75" x14ac:dyDescent="0.3">
      <c r="B3" s="56"/>
      <c r="C3" s="41">
        <v>4</v>
      </c>
      <c r="D3" s="57"/>
      <c r="E3" s="50"/>
      <c r="F3" s="45"/>
      <c r="G3" s="50"/>
      <c r="H3" s="45"/>
      <c r="I3" s="44"/>
      <c r="J3" s="45"/>
      <c r="K3" s="50"/>
      <c r="L3" s="45"/>
      <c r="M3" s="44"/>
      <c r="N3" s="45"/>
      <c r="O3" s="44">
        <f>IF(E3&gt;F3,1,0)+IF(G3&gt;H3,1,0)+IF(I3&gt;J3,1,0)+IF(K3&gt;L3,1,0)+IF(M3&gt;N3,1,0)</f>
        <v>0</v>
      </c>
      <c r="P3" s="45">
        <f>IF(E3&lt;F3,1,0)+IF(G3&lt;H3,1,0)+IF(I3&lt;J3,1,0)+IF(K3&lt;L3,1,0)+IF(M3&lt;N3,1,0)</f>
        <v>0</v>
      </c>
    </row>
    <row r="4" spans="1:22" ht="18.75" x14ac:dyDescent="0.3">
      <c r="B4" s="58"/>
      <c r="C4" s="42">
        <v>3</v>
      </c>
      <c r="D4" s="39"/>
      <c r="E4" s="51"/>
      <c r="F4" s="47"/>
      <c r="G4" s="51"/>
      <c r="H4" s="47"/>
      <c r="I4" s="46"/>
      <c r="J4" s="47"/>
      <c r="K4" s="51"/>
      <c r="L4" s="47"/>
      <c r="M4" s="46"/>
      <c r="N4" s="47"/>
      <c r="O4" s="46">
        <f t="shared" ref="O4:O6" si="0">IF(E4&gt;F4,1,0)+IF(G4&gt;H4,1,0)+IF(I4&gt;J4,1,0)+IF(K4&gt;L4,1,0)+IF(M4&gt;N4,1,0)</f>
        <v>0</v>
      </c>
      <c r="P4" s="47">
        <f t="shared" ref="P4:P6" si="1">IF(E4&lt;F4,1,0)+IF(G4&lt;H4,1,0)+IF(I4&lt;J4,1,0)+IF(K4&lt;L4,1,0)+IF(M4&lt;N4,1,0)</f>
        <v>0</v>
      </c>
    </row>
    <row r="5" spans="1:22" ht="18.75" x14ac:dyDescent="0.3">
      <c r="B5" s="58"/>
      <c r="C5" s="42">
        <v>1</v>
      </c>
      <c r="D5" s="39"/>
      <c r="E5" s="51"/>
      <c r="F5" s="47"/>
      <c r="G5" s="51"/>
      <c r="H5" s="47"/>
      <c r="I5" s="46"/>
      <c r="J5" s="47"/>
      <c r="K5" s="51"/>
      <c r="L5" s="47"/>
      <c r="M5" s="46"/>
      <c r="N5" s="47"/>
      <c r="O5" s="46">
        <f t="shared" si="0"/>
        <v>0</v>
      </c>
      <c r="P5" s="47">
        <f t="shared" si="1"/>
        <v>0</v>
      </c>
    </row>
    <row r="6" spans="1:22" ht="15.75" customHeight="1" thickBot="1" x14ac:dyDescent="0.35">
      <c r="B6" s="59"/>
      <c r="C6" s="43">
        <v>2</v>
      </c>
      <c r="D6" s="40"/>
      <c r="E6" s="52"/>
      <c r="F6" s="49"/>
      <c r="G6" s="52"/>
      <c r="H6" s="49"/>
      <c r="I6" s="48"/>
      <c r="J6" s="49"/>
      <c r="K6" s="52"/>
      <c r="L6" s="49"/>
      <c r="M6" s="48"/>
      <c r="N6" s="49"/>
      <c r="O6" s="48">
        <f t="shared" si="0"/>
        <v>0</v>
      </c>
      <c r="P6" s="49">
        <f t="shared" si="1"/>
        <v>0</v>
      </c>
    </row>
    <row r="8" spans="1:22" ht="15.75" thickBot="1" x14ac:dyDescent="0.3"/>
    <row r="9" spans="1:22" ht="15.75" thickBot="1" x14ac:dyDescent="0.3">
      <c r="Q9" s="83" t="s">
        <v>24</v>
      </c>
      <c r="R9" s="84"/>
      <c r="S9" s="84" t="s">
        <v>25</v>
      </c>
      <c r="T9" s="84"/>
      <c r="U9" s="84" t="s">
        <v>26</v>
      </c>
      <c r="V9" s="85"/>
    </row>
    <row r="10" spans="1:22" ht="19.5" thickBot="1" x14ac:dyDescent="0.3">
      <c r="A10" t="str">
        <f>IF(B10="","",B10&amp;"|"&amp;D10)</f>
        <v/>
      </c>
      <c r="B10" s="53"/>
      <c r="C10" s="54" t="s">
        <v>22</v>
      </c>
      <c r="D10" s="55"/>
      <c r="E10" s="81" t="s">
        <v>17</v>
      </c>
      <c r="F10" s="82"/>
      <c r="G10" s="81" t="s">
        <v>18</v>
      </c>
      <c r="H10" s="82"/>
      <c r="I10" s="80" t="s">
        <v>19</v>
      </c>
      <c r="J10" s="80"/>
      <c r="K10" s="81" t="s">
        <v>20</v>
      </c>
      <c r="L10" s="82"/>
      <c r="M10" s="80" t="s">
        <v>21</v>
      </c>
      <c r="N10" s="82"/>
      <c r="O10" s="80" t="s">
        <v>23</v>
      </c>
      <c r="P10" s="80"/>
      <c r="Q10" s="60">
        <f>IF(O11&gt;P11,1,0)+IF(O12&gt;P12,1,0)+IF(O13&gt;P13,1,0)+IF(O14&gt;P14,1,0)</f>
        <v>0</v>
      </c>
      <c r="R10" s="61">
        <f>IF(O11&lt;P11,1,0)+IF(O12&lt;P12,1,0)+IF(O13&lt;P13,1,0)+IF(O14&lt;P14,1,0)</f>
        <v>0</v>
      </c>
      <c r="S10" s="61">
        <f>SUM(O11:O14)</f>
        <v>0</v>
      </c>
      <c r="T10" s="61">
        <f>SUM(P11:P14)</f>
        <v>0</v>
      </c>
      <c r="U10" s="61">
        <f>SUM(E11:E14,G11:G14,I11:I14,K11:K14,M11:M14)</f>
        <v>0</v>
      </c>
      <c r="V10" s="62">
        <f>SUM(F11:F14,H11:H14,J11:J14,L11:L14,N11:N14)</f>
        <v>0</v>
      </c>
    </row>
    <row r="11" spans="1:22" ht="18.75" x14ac:dyDescent="0.3">
      <c r="B11" s="56"/>
      <c r="C11" s="41">
        <v>4</v>
      </c>
      <c r="D11" s="57"/>
      <c r="E11" s="50"/>
      <c r="F11" s="45"/>
      <c r="G11" s="50"/>
      <c r="H11" s="45"/>
      <c r="I11" s="44"/>
      <c r="J11" s="45"/>
      <c r="K11" s="50"/>
      <c r="L11" s="45"/>
      <c r="M11" s="44"/>
      <c r="N11" s="45"/>
      <c r="O11" s="44">
        <f>IF(E11&gt;F11,1,0)+IF(G11&gt;H11,1,0)+IF(I11&gt;J11,1,0)+IF(K11&gt;L11,1,0)+IF(M11&gt;N11,1,0)</f>
        <v>0</v>
      </c>
      <c r="P11" s="45">
        <f>IF(E11&lt;F11,1,0)+IF(G11&lt;H11,1,0)+IF(I11&lt;J11,1,0)+IF(K11&lt;L11,1,0)+IF(M11&lt;N11,1,0)</f>
        <v>0</v>
      </c>
    </row>
    <row r="12" spans="1:22" ht="18.75" x14ac:dyDescent="0.3">
      <c r="B12" s="58"/>
      <c r="C12" s="42">
        <v>3</v>
      </c>
      <c r="D12" s="39"/>
      <c r="E12" s="51"/>
      <c r="F12" s="47"/>
      <c r="G12" s="51"/>
      <c r="H12" s="47"/>
      <c r="I12" s="46"/>
      <c r="J12" s="47"/>
      <c r="K12" s="51"/>
      <c r="L12" s="47"/>
      <c r="M12" s="46"/>
      <c r="N12" s="47"/>
      <c r="O12" s="46">
        <f t="shared" ref="O12:O14" si="2">IF(E12&gt;F12,1,0)+IF(G12&gt;H12,1,0)+IF(I12&gt;J12,1,0)+IF(K12&gt;L12,1,0)+IF(M12&gt;N12,1,0)</f>
        <v>0</v>
      </c>
      <c r="P12" s="47">
        <f t="shared" ref="P12:P14" si="3">IF(E12&lt;F12,1,0)+IF(G12&lt;H12,1,0)+IF(I12&lt;J12,1,0)+IF(K12&lt;L12,1,0)+IF(M12&lt;N12,1,0)</f>
        <v>0</v>
      </c>
    </row>
    <row r="13" spans="1:22" ht="18.75" x14ac:dyDescent="0.3">
      <c r="B13" s="58"/>
      <c r="C13" s="42">
        <v>1</v>
      </c>
      <c r="D13" s="39"/>
      <c r="E13" s="51"/>
      <c r="F13" s="47"/>
      <c r="G13" s="51"/>
      <c r="H13" s="47"/>
      <c r="I13" s="46"/>
      <c r="J13" s="47"/>
      <c r="K13" s="51"/>
      <c r="L13" s="47"/>
      <c r="M13" s="46"/>
      <c r="N13" s="47"/>
      <c r="O13" s="46">
        <f t="shared" si="2"/>
        <v>0</v>
      </c>
      <c r="P13" s="47">
        <f t="shared" si="3"/>
        <v>0</v>
      </c>
    </row>
    <row r="14" spans="1:22" ht="19.5" thickBot="1" x14ac:dyDescent="0.35">
      <c r="B14" s="59"/>
      <c r="C14" s="43">
        <v>2</v>
      </c>
      <c r="D14" s="40"/>
      <c r="E14" s="52"/>
      <c r="F14" s="49"/>
      <c r="G14" s="52"/>
      <c r="H14" s="49"/>
      <c r="I14" s="48"/>
      <c r="J14" s="49"/>
      <c r="K14" s="52"/>
      <c r="L14" s="49"/>
      <c r="M14" s="48"/>
      <c r="N14" s="49"/>
      <c r="O14" s="48">
        <f t="shared" si="2"/>
        <v>0</v>
      </c>
      <c r="P14" s="49">
        <f t="shared" si="3"/>
        <v>0</v>
      </c>
    </row>
    <row r="16" spans="1:22" ht="15.75" thickBot="1" x14ac:dyDescent="0.3"/>
    <row r="17" spans="1:22" ht="15.75" thickBot="1" x14ac:dyDescent="0.3">
      <c r="Q17" s="83" t="s">
        <v>24</v>
      </c>
      <c r="R17" s="84"/>
      <c r="S17" s="84" t="s">
        <v>25</v>
      </c>
      <c r="T17" s="84"/>
      <c r="U17" s="84" t="s">
        <v>26</v>
      </c>
      <c r="V17" s="85"/>
    </row>
    <row r="18" spans="1:22" ht="19.5" thickBot="1" x14ac:dyDescent="0.3">
      <c r="A18" t="str">
        <f>IF(B18="","",B18&amp;"|"&amp;D18)</f>
        <v/>
      </c>
      <c r="B18" s="53"/>
      <c r="C18" s="54" t="s">
        <v>22</v>
      </c>
      <c r="D18" s="55"/>
      <c r="E18" s="81" t="s">
        <v>17</v>
      </c>
      <c r="F18" s="82"/>
      <c r="G18" s="81" t="s">
        <v>18</v>
      </c>
      <c r="H18" s="82"/>
      <c r="I18" s="80" t="s">
        <v>19</v>
      </c>
      <c r="J18" s="80"/>
      <c r="K18" s="81" t="s">
        <v>20</v>
      </c>
      <c r="L18" s="82"/>
      <c r="M18" s="80" t="s">
        <v>21</v>
      </c>
      <c r="N18" s="82"/>
      <c r="O18" s="80" t="s">
        <v>23</v>
      </c>
      <c r="P18" s="80"/>
      <c r="Q18" s="60">
        <f>IF(O19&gt;P19,1,0)+IF(O20&gt;P20,1,0)+IF(O21&gt;P21,1,0)+IF(O22&gt;P22,1,0)</f>
        <v>0</v>
      </c>
      <c r="R18" s="61">
        <f>IF(O19&lt;P19,1,0)+IF(O20&lt;P20,1,0)+IF(O21&lt;P21,1,0)+IF(O22&lt;P22,1,0)</f>
        <v>0</v>
      </c>
      <c r="S18" s="61">
        <f>SUM(O19:O22)</f>
        <v>0</v>
      </c>
      <c r="T18" s="61">
        <f>SUM(P19:P22)</f>
        <v>0</v>
      </c>
      <c r="U18" s="61">
        <f>SUM(E19:E22,G19:G22,I19:I22,K19:K22,M19:M22)</f>
        <v>0</v>
      </c>
      <c r="V18" s="62">
        <f>SUM(F19:F22,H19:H22,J19:J22,L19:L22,N19:N22)</f>
        <v>0</v>
      </c>
    </row>
    <row r="19" spans="1:22" ht="18.75" x14ac:dyDescent="0.3">
      <c r="B19" s="56"/>
      <c r="C19" s="41">
        <v>4</v>
      </c>
      <c r="D19" s="57"/>
      <c r="E19" s="50"/>
      <c r="F19" s="45"/>
      <c r="G19" s="50"/>
      <c r="H19" s="45"/>
      <c r="I19" s="44"/>
      <c r="J19" s="45"/>
      <c r="K19" s="50"/>
      <c r="L19" s="45"/>
      <c r="M19" s="44"/>
      <c r="N19" s="45"/>
      <c r="O19" s="44">
        <f>IF(E19&gt;F19,1,0)+IF(G19&gt;H19,1,0)+IF(I19&gt;J19,1,0)+IF(K19&gt;L19,1,0)+IF(M19&gt;N19,1,0)</f>
        <v>0</v>
      </c>
      <c r="P19" s="45">
        <f>IF(E19&lt;F19,1,0)+IF(G19&lt;H19,1,0)+IF(I19&lt;J19,1,0)+IF(K19&lt;L19,1,0)+IF(M19&lt;N19,1,0)</f>
        <v>0</v>
      </c>
    </row>
    <row r="20" spans="1:22" ht="18.75" x14ac:dyDescent="0.3">
      <c r="B20" s="58"/>
      <c r="C20" s="42">
        <v>3</v>
      </c>
      <c r="D20" s="39"/>
      <c r="E20" s="51"/>
      <c r="F20" s="47"/>
      <c r="G20" s="51"/>
      <c r="H20" s="47"/>
      <c r="I20" s="46"/>
      <c r="J20" s="47"/>
      <c r="K20" s="51"/>
      <c r="L20" s="47"/>
      <c r="M20" s="46"/>
      <c r="N20" s="47"/>
      <c r="O20" s="46">
        <f t="shared" ref="O20:O22" si="4">IF(E20&gt;F20,1,0)+IF(G20&gt;H20,1,0)+IF(I20&gt;J20,1,0)+IF(K20&gt;L20,1,0)+IF(M20&gt;N20,1,0)</f>
        <v>0</v>
      </c>
      <c r="P20" s="47">
        <f t="shared" ref="P20:P22" si="5">IF(E20&lt;F20,1,0)+IF(G20&lt;H20,1,0)+IF(I20&lt;J20,1,0)+IF(K20&lt;L20,1,0)+IF(M20&lt;N20,1,0)</f>
        <v>0</v>
      </c>
    </row>
    <row r="21" spans="1:22" ht="18.75" x14ac:dyDescent="0.3">
      <c r="B21" s="58"/>
      <c r="C21" s="42">
        <v>1</v>
      </c>
      <c r="D21" s="39"/>
      <c r="E21" s="51"/>
      <c r="F21" s="47"/>
      <c r="G21" s="51"/>
      <c r="H21" s="47"/>
      <c r="I21" s="46"/>
      <c r="J21" s="47"/>
      <c r="K21" s="51"/>
      <c r="L21" s="47"/>
      <c r="M21" s="46"/>
      <c r="N21" s="47"/>
      <c r="O21" s="46">
        <f t="shared" si="4"/>
        <v>0</v>
      </c>
      <c r="P21" s="47">
        <f t="shared" si="5"/>
        <v>0</v>
      </c>
    </row>
    <row r="22" spans="1:22" ht="19.5" thickBot="1" x14ac:dyDescent="0.35">
      <c r="B22" s="59"/>
      <c r="C22" s="43">
        <v>2</v>
      </c>
      <c r="D22" s="40"/>
      <c r="E22" s="52"/>
      <c r="F22" s="49"/>
      <c r="G22" s="52"/>
      <c r="H22" s="49"/>
      <c r="I22" s="48"/>
      <c r="J22" s="49"/>
      <c r="K22" s="52"/>
      <c r="L22" s="49"/>
      <c r="M22" s="48"/>
      <c r="N22" s="49"/>
      <c r="O22" s="48">
        <f t="shared" si="4"/>
        <v>0</v>
      </c>
      <c r="P22" s="49">
        <f t="shared" si="5"/>
        <v>0</v>
      </c>
    </row>
    <row r="24" spans="1:22" ht="15.75" thickBot="1" x14ac:dyDescent="0.3"/>
    <row r="25" spans="1:22" ht="15.75" thickBot="1" x14ac:dyDescent="0.3">
      <c r="Q25" s="83" t="s">
        <v>24</v>
      </c>
      <c r="R25" s="84"/>
      <c r="S25" s="84" t="s">
        <v>25</v>
      </c>
      <c r="T25" s="84"/>
      <c r="U25" s="84" t="s">
        <v>26</v>
      </c>
      <c r="V25" s="85"/>
    </row>
    <row r="26" spans="1:22" ht="19.5" thickBot="1" x14ac:dyDescent="0.3">
      <c r="A26" t="str">
        <f>IF(B26="","",B26&amp;"|"&amp;D26)</f>
        <v/>
      </c>
      <c r="B26" s="53"/>
      <c r="C26" s="54" t="s">
        <v>22</v>
      </c>
      <c r="D26" s="55"/>
      <c r="E26" s="81" t="s">
        <v>17</v>
      </c>
      <c r="F26" s="82"/>
      <c r="G26" s="81" t="s">
        <v>18</v>
      </c>
      <c r="H26" s="82"/>
      <c r="I26" s="80" t="s">
        <v>19</v>
      </c>
      <c r="J26" s="80"/>
      <c r="K26" s="81" t="s">
        <v>20</v>
      </c>
      <c r="L26" s="82"/>
      <c r="M26" s="80" t="s">
        <v>21</v>
      </c>
      <c r="N26" s="82"/>
      <c r="O26" s="80" t="s">
        <v>23</v>
      </c>
      <c r="P26" s="80"/>
      <c r="Q26" s="60">
        <f>IF(O27&gt;P27,1,0)+IF(O28&gt;P28,1,0)+IF(O29&gt;P29,1,0)+IF(O30&gt;P30,1,0)</f>
        <v>0</v>
      </c>
      <c r="R26" s="61">
        <f>IF(O27&lt;P27,1,0)+IF(O28&lt;P28,1,0)+IF(O29&lt;P29,1,0)+IF(O30&lt;P30,1,0)</f>
        <v>0</v>
      </c>
      <c r="S26" s="61">
        <f>SUM(O27:O30)</f>
        <v>0</v>
      </c>
      <c r="T26" s="61">
        <f>SUM(P27:P30)</f>
        <v>0</v>
      </c>
      <c r="U26" s="61">
        <f>SUM(E27:E30,G27:G30,I27:I30,K27:K30,M27:M30)</f>
        <v>0</v>
      </c>
      <c r="V26" s="62">
        <f>SUM(F27:F30,H27:H30,J27:J30,L27:L30,N27:N30)</f>
        <v>0</v>
      </c>
    </row>
    <row r="27" spans="1:22" ht="18.75" x14ac:dyDescent="0.3">
      <c r="B27" s="56"/>
      <c r="C27" s="41">
        <v>4</v>
      </c>
      <c r="D27" s="57"/>
      <c r="E27" s="50"/>
      <c r="F27" s="45"/>
      <c r="G27" s="50"/>
      <c r="H27" s="45"/>
      <c r="I27" s="44"/>
      <c r="J27" s="45"/>
      <c r="K27" s="50"/>
      <c r="L27" s="45"/>
      <c r="M27" s="44"/>
      <c r="N27" s="45"/>
      <c r="O27" s="44">
        <f>IF(E27&gt;F27,1,0)+IF(G27&gt;H27,1,0)+IF(I27&gt;J27,1,0)+IF(K27&gt;L27,1,0)+IF(M27&gt;N27,1,0)</f>
        <v>0</v>
      </c>
      <c r="P27" s="45">
        <f>IF(E27&lt;F27,1,0)+IF(G27&lt;H27,1,0)+IF(I27&lt;J27,1,0)+IF(K27&lt;L27,1,0)+IF(M27&lt;N27,1,0)</f>
        <v>0</v>
      </c>
    </row>
    <row r="28" spans="1:22" ht="18.75" x14ac:dyDescent="0.3">
      <c r="B28" s="58"/>
      <c r="C28" s="42">
        <v>3</v>
      </c>
      <c r="D28" s="39"/>
      <c r="E28" s="51"/>
      <c r="F28" s="47"/>
      <c r="G28" s="51"/>
      <c r="H28" s="47"/>
      <c r="I28" s="46"/>
      <c r="J28" s="47"/>
      <c r="K28" s="51"/>
      <c r="L28" s="47"/>
      <c r="M28" s="46"/>
      <c r="N28" s="47"/>
      <c r="O28" s="46">
        <f t="shared" ref="O28:O30" si="6">IF(E28&gt;F28,1,0)+IF(G28&gt;H28,1,0)+IF(I28&gt;J28,1,0)+IF(K28&gt;L28,1,0)+IF(M28&gt;N28,1,0)</f>
        <v>0</v>
      </c>
      <c r="P28" s="47">
        <f t="shared" ref="P28:P30" si="7">IF(E28&lt;F28,1,0)+IF(G28&lt;H28,1,0)+IF(I28&lt;J28,1,0)+IF(K28&lt;L28,1,0)+IF(M28&lt;N28,1,0)</f>
        <v>0</v>
      </c>
    </row>
    <row r="29" spans="1:22" ht="18.75" x14ac:dyDescent="0.3">
      <c r="B29" s="58"/>
      <c r="C29" s="42">
        <v>1</v>
      </c>
      <c r="D29" s="39"/>
      <c r="E29" s="51"/>
      <c r="F29" s="47"/>
      <c r="G29" s="51"/>
      <c r="H29" s="47"/>
      <c r="I29" s="46"/>
      <c r="J29" s="47"/>
      <c r="K29" s="51"/>
      <c r="L29" s="47"/>
      <c r="M29" s="46"/>
      <c r="N29" s="47"/>
      <c r="O29" s="46">
        <f t="shared" si="6"/>
        <v>0</v>
      </c>
      <c r="P29" s="47">
        <f t="shared" si="7"/>
        <v>0</v>
      </c>
    </row>
    <row r="30" spans="1:22" ht="19.5" thickBot="1" x14ac:dyDescent="0.35">
      <c r="B30" s="59"/>
      <c r="C30" s="43">
        <v>2</v>
      </c>
      <c r="D30" s="40"/>
      <c r="E30" s="52"/>
      <c r="F30" s="49"/>
      <c r="G30" s="52"/>
      <c r="H30" s="49"/>
      <c r="I30" s="48"/>
      <c r="J30" s="49"/>
      <c r="K30" s="52"/>
      <c r="L30" s="49"/>
      <c r="M30" s="48"/>
      <c r="N30" s="49"/>
      <c r="O30" s="48">
        <f t="shared" si="6"/>
        <v>0</v>
      </c>
      <c r="P30" s="49">
        <f t="shared" si="7"/>
        <v>0</v>
      </c>
    </row>
    <row r="32" spans="1:22" ht="15.75" thickBot="1" x14ac:dyDescent="0.3"/>
    <row r="33" spans="1:22" ht="15.75" thickBot="1" x14ac:dyDescent="0.3">
      <c r="Q33" s="83" t="s">
        <v>24</v>
      </c>
      <c r="R33" s="84"/>
      <c r="S33" s="84" t="s">
        <v>25</v>
      </c>
      <c r="T33" s="84"/>
      <c r="U33" s="84" t="s">
        <v>26</v>
      </c>
      <c r="V33" s="85"/>
    </row>
    <row r="34" spans="1:22" ht="19.5" thickBot="1" x14ac:dyDescent="0.3">
      <c r="A34" t="str">
        <f>IF(B34="","",B34&amp;"|"&amp;D34)</f>
        <v/>
      </c>
      <c r="B34" s="53"/>
      <c r="C34" s="54" t="s">
        <v>22</v>
      </c>
      <c r="D34" s="55"/>
      <c r="E34" s="81" t="s">
        <v>17</v>
      </c>
      <c r="F34" s="82"/>
      <c r="G34" s="81" t="s">
        <v>18</v>
      </c>
      <c r="H34" s="82"/>
      <c r="I34" s="80" t="s">
        <v>19</v>
      </c>
      <c r="J34" s="80"/>
      <c r="K34" s="81" t="s">
        <v>20</v>
      </c>
      <c r="L34" s="82"/>
      <c r="M34" s="80" t="s">
        <v>21</v>
      </c>
      <c r="N34" s="82"/>
      <c r="O34" s="80" t="s">
        <v>23</v>
      </c>
      <c r="P34" s="80"/>
      <c r="Q34" s="60">
        <f>IF(O35&gt;P35,1,0)+IF(O36&gt;P36,1,0)+IF(O37&gt;P37,1,0)+IF(O38&gt;P38,1,0)</f>
        <v>0</v>
      </c>
      <c r="R34" s="61">
        <f>IF(O35&lt;P35,1,0)+IF(O36&lt;P36,1,0)+IF(O37&lt;P37,1,0)+IF(O38&lt;P38,1,0)</f>
        <v>0</v>
      </c>
      <c r="S34" s="61">
        <f>SUM(O35:O38)</f>
        <v>0</v>
      </c>
      <c r="T34" s="61">
        <f>SUM(P35:P38)</f>
        <v>0</v>
      </c>
      <c r="U34" s="61">
        <f>SUM(E35:E38,G35:G38,I35:I38,K35:K38,M35:M38)</f>
        <v>0</v>
      </c>
      <c r="V34" s="62">
        <f>SUM(F35:F38,H35:H38,J35:J38,L35:L38,N35:N38)</f>
        <v>0</v>
      </c>
    </row>
    <row r="35" spans="1:22" ht="18.75" x14ac:dyDescent="0.3">
      <c r="B35" s="56"/>
      <c r="C35" s="41">
        <v>4</v>
      </c>
      <c r="D35" s="57"/>
      <c r="E35" s="50"/>
      <c r="F35" s="45"/>
      <c r="G35" s="50"/>
      <c r="H35" s="45"/>
      <c r="I35" s="44"/>
      <c r="J35" s="45"/>
      <c r="K35" s="50"/>
      <c r="L35" s="45"/>
      <c r="M35" s="44"/>
      <c r="N35" s="45"/>
      <c r="O35" s="44">
        <f>IF(E35&gt;F35,1,0)+IF(G35&gt;H35,1,0)+IF(I35&gt;J35,1,0)+IF(K35&gt;L35,1,0)+IF(M35&gt;N35,1,0)</f>
        <v>0</v>
      </c>
      <c r="P35" s="45">
        <f>IF(E35&lt;F35,1,0)+IF(G35&lt;H35,1,0)+IF(I35&lt;J35,1,0)+IF(K35&lt;L35,1,0)+IF(M35&lt;N35,1,0)</f>
        <v>0</v>
      </c>
    </row>
    <row r="36" spans="1:22" ht="18.75" x14ac:dyDescent="0.3">
      <c r="B36" s="58"/>
      <c r="C36" s="42">
        <v>3</v>
      </c>
      <c r="D36" s="39"/>
      <c r="E36" s="51"/>
      <c r="F36" s="47"/>
      <c r="G36" s="51"/>
      <c r="H36" s="47"/>
      <c r="I36" s="46"/>
      <c r="J36" s="47"/>
      <c r="K36" s="51"/>
      <c r="L36" s="47"/>
      <c r="M36" s="46"/>
      <c r="N36" s="47"/>
      <c r="O36" s="46">
        <f t="shared" ref="O36:O38" si="8">IF(E36&gt;F36,1,0)+IF(G36&gt;H36,1,0)+IF(I36&gt;J36,1,0)+IF(K36&gt;L36,1,0)+IF(M36&gt;N36,1,0)</f>
        <v>0</v>
      </c>
      <c r="P36" s="47">
        <f t="shared" ref="P36:P38" si="9">IF(E36&lt;F36,1,0)+IF(G36&lt;H36,1,0)+IF(I36&lt;J36,1,0)+IF(K36&lt;L36,1,0)+IF(M36&lt;N36,1,0)</f>
        <v>0</v>
      </c>
    </row>
    <row r="37" spans="1:22" ht="18.75" x14ac:dyDescent="0.3">
      <c r="B37" s="58"/>
      <c r="C37" s="42">
        <v>1</v>
      </c>
      <c r="D37" s="39"/>
      <c r="E37" s="51"/>
      <c r="F37" s="47"/>
      <c r="G37" s="51"/>
      <c r="H37" s="47"/>
      <c r="I37" s="46"/>
      <c r="J37" s="47"/>
      <c r="K37" s="51"/>
      <c r="L37" s="47"/>
      <c r="M37" s="46"/>
      <c r="N37" s="47"/>
      <c r="O37" s="46">
        <f t="shared" si="8"/>
        <v>0</v>
      </c>
      <c r="P37" s="47">
        <f t="shared" si="9"/>
        <v>0</v>
      </c>
    </row>
    <row r="38" spans="1:22" ht="19.5" thickBot="1" x14ac:dyDescent="0.35">
      <c r="B38" s="59"/>
      <c r="C38" s="43">
        <v>2</v>
      </c>
      <c r="D38" s="40"/>
      <c r="E38" s="52"/>
      <c r="F38" s="49"/>
      <c r="G38" s="52"/>
      <c r="H38" s="49"/>
      <c r="I38" s="48"/>
      <c r="J38" s="49"/>
      <c r="K38" s="52"/>
      <c r="L38" s="49"/>
      <c r="M38" s="48"/>
      <c r="N38" s="49"/>
      <c r="O38" s="48">
        <f t="shared" si="8"/>
        <v>0</v>
      </c>
      <c r="P38" s="49">
        <f t="shared" si="9"/>
        <v>0</v>
      </c>
    </row>
    <row r="40" spans="1:22" ht="15.75" thickBot="1" x14ac:dyDescent="0.3"/>
    <row r="41" spans="1:22" ht="15.75" thickBot="1" x14ac:dyDescent="0.3">
      <c r="Q41" s="83" t="s">
        <v>24</v>
      </c>
      <c r="R41" s="84"/>
      <c r="S41" s="84" t="s">
        <v>25</v>
      </c>
      <c r="T41" s="84"/>
      <c r="U41" s="84" t="s">
        <v>26</v>
      </c>
      <c r="V41" s="85"/>
    </row>
    <row r="42" spans="1:22" ht="19.5" thickBot="1" x14ac:dyDescent="0.3">
      <c r="A42" t="str">
        <f>IF(B42="","",B42&amp;"|"&amp;D42)</f>
        <v/>
      </c>
      <c r="B42" s="53"/>
      <c r="C42" s="54" t="s">
        <v>22</v>
      </c>
      <c r="D42" s="55"/>
      <c r="E42" s="81" t="s">
        <v>17</v>
      </c>
      <c r="F42" s="82"/>
      <c r="G42" s="81" t="s">
        <v>18</v>
      </c>
      <c r="H42" s="82"/>
      <c r="I42" s="80" t="s">
        <v>19</v>
      </c>
      <c r="J42" s="80"/>
      <c r="K42" s="81" t="s">
        <v>20</v>
      </c>
      <c r="L42" s="82"/>
      <c r="M42" s="80" t="s">
        <v>21</v>
      </c>
      <c r="N42" s="82"/>
      <c r="O42" s="80" t="s">
        <v>23</v>
      </c>
      <c r="P42" s="80"/>
      <c r="Q42" s="60">
        <f>IF(O43&gt;P43,1,0)+IF(O44&gt;P44,1,0)+IF(O45&gt;P45,1,0)+IF(O46&gt;P46,1,0)</f>
        <v>0</v>
      </c>
      <c r="R42" s="61">
        <f>IF(O43&lt;P43,1,0)+IF(O44&lt;P44,1,0)+IF(O45&lt;P45,1,0)+IF(O46&lt;P46,1,0)</f>
        <v>0</v>
      </c>
      <c r="S42" s="61">
        <f>SUM(O43:O46)</f>
        <v>0</v>
      </c>
      <c r="T42" s="61">
        <f>SUM(P43:P46)</f>
        <v>0</v>
      </c>
      <c r="U42" s="61">
        <f>SUM(E43:E46,G43:G46,I43:I46,K43:K46,M43:M46)</f>
        <v>0</v>
      </c>
      <c r="V42" s="62">
        <f>SUM(F43:F46,H43:H46,J43:J46,L43:L46,N43:N46)</f>
        <v>0</v>
      </c>
    </row>
    <row r="43" spans="1:22" ht="18.75" x14ac:dyDescent="0.3">
      <c r="B43" s="56"/>
      <c r="C43" s="41">
        <v>4</v>
      </c>
      <c r="D43" s="57"/>
      <c r="E43" s="50"/>
      <c r="F43" s="45"/>
      <c r="G43" s="50"/>
      <c r="H43" s="45"/>
      <c r="I43" s="44"/>
      <c r="J43" s="45"/>
      <c r="K43" s="50"/>
      <c r="L43" s="45"/>
      <c r="M43" s="44"/>
      <c r="N43" s="45"/>
      <c r="O43" s="44">
        <f>IF(E43&gt;F43,1,0)+IF(G43&gt;H43,1,0)+IF(I43&gt;J43,1,0)+IF(K43&gt;L43,1,0)+IF(M43&gt;N43,1,0)</f>
        <v>0</v>
      </c>
      <c r="P43" s="45">
        <f>IF(E43&lt;F43,1,0)+IF(G43&lt;H43,1,0)+IF(I43&lt;J43,1,0)+IF(K43&lt;L43,1,0)+IF(M43&lt;N43,1,0)</f>
        <v>0</v>
      </c>
    </row>
    <row r="44" spans="1:22" ht="18.75" x14ac:dyDescent="0.3">
      <c r="B44" s="58"/>
      <c r="C44" s="42">
        <v>3</v>
      </c>
      <c r="D44" s="39"/>
      <c r="E44" s="51"/>
      <c r="F44" s="47"/>
      <c r="G44" s="51"/>
      <c r="H44" s="47"/>
      <c r="I44" s="46"/>
      <c r="J44" s="47"/>
      <c r="K44" s="51"/>
      <c r="L44" s="47"/>
      <c r="M44" s="46"/>
      <c r="N44" s="47"/>
      <c r="O44" s="46">
        <f t="shared" ref="O44:O46" si="10">IF(E44&gt;F44,1,0)+IF(G44&gt;H44,1,0)+IF(I44&gt;J44,1,0)+IF(K44&gt;L44,1,0)+IF(M44&gt;N44,1,0)</f>
        <v>0</v>
      </c>
      <c r="P44" s="47">
        <f t="shared" ref="P44:P46" si="11">IF(E44&lt;F44,1,0)+IF(G44&lt;H44,1,0)+IF(I44&lt;J44,1,0)+IF(K44&lt;L44,1,0)+IF(M44&lt;N44,1,0)</f>
        <v>0</v>
      </c>
    </row>
    <row r="45" spans="1:22" ht="18.75" x14ac:dyDescent="0.3">
      <c r="B45" s="58"/>
      <c r="C45" s="42">
        <v>1</v>
      </c>
      <c r="D45" s="39"/>
      <c r="E45" s="51"/>
      <c r="F45" s="47"/>
      <c r="G45" s="51"/>
      <c r="H45" s="47"/>
      <c r="I45" s="46"/>
      <c r="J45" s="47"/>
      <c r="K45" s="51"/>
      <c r="L45" s="47"/>
      <c r="M45" s="46"/>
      <c r="N45" s="47"/>
      <c r="O45" s="46">
        <f t="shared" si="10"/>
        <v>0</v>
      </c>
      <c r="P45" s="47">
        <f t="shared" si="11"/>
        <v>0</v>
      </c>
    </row>
    <row r="46" spans="1:22" ht="19.5" thickBot="1" x14ac:dyDescent="0.35">
      <c r="B46" s="59"/>
      <c r="C46" s="43">
        <v>2</v>
      </c>
      <c r="D46" s="40"/>
      <c r="E46" s="52"/>
      <c r="F46" s="49"/>
      <c r="G46" s="52"/>
      <c r="H46" s="49"/>
      <c r="I46" s="48"/>
      <c r="J46" s="49"/>
      <c r="K46" s="52"/>
      <c r="L46" s="49"/>
      <c r="M46" s="48"/>
      <c r="N46" s="49"/>
      <c r="O46" s="48">
        <f t="shared" si="10"/>
        <v>0</v>
      </c>
      <c r="P46" s="49">
        <f t="shared" si="11"/>
        <v>0</v>
      </c>
    </row>
    <row r="48" spans="1:22" ht="15.75" thickBot="1" x14ac:dyDescent="0.3"/>
    <row r="49" spans="1:22" ht="15.75" thickBot="1" x14ac:dyDescent="0.3">
      <c r="Q49" s="83" t="s">
        <v>24</v>
      </c>
      <c r="R49" s="84"/>
      <c r="S49" s="84" t="s">
        <v>25</v>
      </c>
      <c r="T49" s="84"/>
      <c r="U49" s="84" t="s">
        <v>26</v>
      </c>
      <c r="V49" s="85"/>
    </row>
    <row r="50" spans="1:22" ht="19.5" thickBot="1" x14ac:dyDescent="0.3">
      <c r="A50" t="str">
        <f>IF(B50="","",B50&amp;"|"&amp;D50)</f>
        <v/>
      </c>
      <c r="B50" s="53"/>
      <c r="C50" s="54" t="s">
        <v>22</v>
      </c>
      <c r="D50" s="55"/>
      <c r="E50" s="81" t="s">
        <v>17</v>
      </c>
      <c r="F50" s="82"/>
      <c r="G50" s="81" t="s">
        <v>18</v>
      </c>
      <c r="H50" s="82"/>
      <c r="I50" s="80" t="s">
        <v>19</v>
      </c>
      <c r="J50" s="80"/>
      <c r="K50" s="81" t="s">
        <v>20</v>
      </c>
      <c r="L50" s="82"/>
      <c r="M50" s="80" t="s">
        <v>21</v>
      </c>
      <c r="N50" s="82"/>
      <c r="O50" s="80" t="s">
        <v>23</v>
      </c>
      <c r="P50" s="80"/>
      <c r="Q50" s="60">
        <f>IF(O51&gt;P51,1,0)+IF(O52&gt;P52,1,0)+IF(O53&gt;P53,1,0)+IF(O54&gt;P54,1,0)</f>
        <v>0</v>
      </c>
      <c r="R50" s="61">
        <f>IF(O51&lt;P51,1,0)+IF(O52&lt;P52,1,0)+IF(O53&lt;P53,1,0)+IF(O54&lt;P54,1,0)</f>
        <v>0</v>
      </c>
      <c r="S50" s="61">
        <f>SUM(O51:O54)</f>
        <v>0</v>
      </c>
      <c r="T50" s="61">
        <f>SUM(P51:P54)</f>
        <v>0</v>
      </c>
      <c r="U50" s="61">
        <f>SUM(E51:E54,G51:G54,I51:I54,K51:K54,M51:M54)</f>
        <v>0</v>
      </c>
      <c r="V50" s="62">
        <f>SUM(F51:F54,H51:H54,J51:J54,L51:L54,N51:N54)</f>
        <v>0</v>
      </c>
    </row>
    <row r="51" spans="1:22" ht="18.75" x14ac:dyDescent="0.3">
      <c r="B51" s="56"/>
      <c r="C51" s="41">
        <v>4</v>
      </c>
      <c r="D51" s="57"/>
      <c r="E51" s="50"/>
      <c r="F51" s="45"/>
      <c r="G51" s="50"/>
      <c r="H51" s="45"/>
      <c r="I51" s="44"/>
      <c r="J51" s="45"/>
      <c r="K51" s="50"/>
      <c r="L51" s="45"/>
      <c r="M51" s="44"/>
      <c r="N51" s="45"/>
      <c r="O51" s="44">
        <f>IF(E51&gt;F51,1,0)+IF(G51&gt;H51,1,0)+IF(I51&gt;J51,1,0)+IF(K51&gt;L51,1,0)+IF(M51&gt;N51,1,0)</f>
        <v>0</v>
      </c>
      <c r="P51" s="45">
        <f>IF(E51&lt;F51,1,0)+IF(G51&lt;H51,1,0)+IF(I51&lt;J51,1,0)+IF(K51&lt;L51,1,0)+IF(M51&lt;N51,1,0)</f>
        <v>0</v>
      </c>
    </row>
    <row r="52" spans="1:22" ht="18.75" x14ac:dyDescent="0.3">
      <c r="B52" s="58"/>
      <c r="C52" s="42">
        <v>3</v>
      </c>
      <c r="D52" s="39"/>
      <c r="E52" s="51"/>
      <c r="F52" s="47"/>
      <c r="G52" s="51"/>
      <c r="H52" s="47"/>
      <c r="I52" s="46"/>
      <c r="J52" s="47"/>
      <c r="K52" s="51"/>
      <c r="L52" s="47"/>
      <c r="M52" s="46"/>
      <c r="N52" s="47"/>
      <c r="O52" s="46">
        <f t="shared" ref="O52:O54" si="12">IF(E52&gt;F52,1,0)+IF(G52&gt;H52,1,0)+IF(I52&gt;J52,1,0)+IF(K52&gt;L52,1,0)+IF(M52&gt;N52,1,0)</f>
        <v>0</v>
      </c>
      <c r="P52" s="47">
        <f t="shared" ref="P52:P54" si="13">IF(E52&lt;F52,1,0)+IF(G52&lt;H52,1,0)+IF(I52&lt;J52,1,0)+IF(K52&lt;L52,1,0)+IF(M52&lt;N52,1,0)</f>
        <v>0</v>
      </c>
    </row>
    <row r="53" spans="1:22" ht="18.75" x14ac:dyDescent="0.3">
      <c r="B53" s="58"/>
      <c r="C53" s="42">
        <v>1</v>
      </c>
      <c r="D53" s="39"/>
      <c r="E53" s="51"/>
      <c r="F53" s="47"/>
      <c r="G53" s="51"/>
      <c r="H53" s="47"/>
      <c r="I53" s="46"/>
      <c r="J53" s="47"/>
      <c r="K53" s="51"/>
      <c r="L53" s="47"/>
      <c r="M53" s="46"/>
      <c r="N53" s="47"/>
      <c r="O53" s="46">
        <f t="shared" si="12"/>
        <v>0</v>
      </c>
      <c r="P53" s="47">
        <f t="shared" si="13"/>
        <v>0</v>
      </c>
    </row>
    <row r="54" spans="1:22" ht="19.5" thickBot="1" x14ac:dyDescent="0.35">
      <c r="B54" s="59"/>
      <c r="C54" s="43">
        <v>2</v>
      </c>
      <c r="D54" s="40"/>
      <c r="E54" s="52"/>
      <c r="F54" s="49"/>
      <c r="G54" s="52"/>
      <c r="H54" s="49"/>
      <c r="I54" s="48"/>
      <c r="J54" s="49"/>
      <c r="K54" s="52"/>
      <c r="L54" s="49"/>
      <c r="M54" s="48"/>
      <c r="N54" s="49"/>
      <c r="O54" s="48">
        <f t="shared" si="12"/>
        <v>0</v>
      </c>
      <c r="P54" s="49">
        <f t="shared" si="13"/>
        <v>0</v>
      </c>
    </row>
    <row r="56" spans="1:22" ht="15.75" thickBot="1" x14ac:dyDescent="0.3"/>
    <row r="57" spans="1:22" ht="15.75" thickBot="1" x14ac:dyDescent="0.3">
      <c r="Q57" s="83" t="s">
        <v>24</v>
      </c>
      <c r="R57" s="84"/>
      <c r="S57" s="84" t="s">
        <v>25</v>
      </c>
      <c r="T57" s="84"/>
      <c r="U57" s="84" t="s">
        <v>26</v>
      </c>
      <c r="V57" s="85"/>
    </row>
    <row r="58" spans="1:22" ht="19.5" thickBot="1" x14ac:dyDescent="0.3">
      <c r="A58" t="str">
        <f>IF(B58="","",B58&amp;"|"&amp;D58)</f>
        <v/>
      </c>
      <c r="B58" s="53"/>
      <c r="C58" s="54" t="s">
        <v>22</v>
      </c>
      <c r="D58" s="55"/>
      <c r="E58" s="81" t="s">
        <v>17</v>
      </c>
      <c r="F58" s="82"/>
      <c r="G58" s="81" t="s">
        <v>18</v>
      </c>
      <c r="H58" s="82"/>
      <c r="I58" s="80" t="s">
        <v>19</v>
      </c>
      <c r="J58" s="80"/>
      <c r="K58" s="81" t="s">
        <v>20</v>
      </c>
      <c r="L58" s="82"/>
      <c r="M58" s="80" t="s">
        <v>21</v>
      </c>
      <c r="N58" s="82"/>
      <c r="O58" s="80" t="s">
        <v>23</v>
      </c>
      <c r="P58" s="80"/>
      <c r="Q58" s="60">
        <f>IF(O59&gt;P59,1,0)+IF(O60&gt;P60,1,0)+IF(O61&gt;P61,1,0)+IF(O62&gt;P62,1,0)</f>
        <v>0</v>
      </c>
      <c r="R58" s="61">
        <f>IF(O59&lt;P59,1,0)+IF(O60&lt;P60,1,0)+IF(O61&lt;P61,1,0)+IF(O62&lt;P62,1,0)</f>
        <v>0</v>
      </c>
      <c r="S58" s="61">
        <f>SUM(O59:O62)</f>
        <v>0</v>
      </c>
      <c r="T58" s="61">
        <f>SUM(P59:P62)</f>
        <v>0</v>
      </c>
      <c r="U58" s="61">
        <f>SUM(E59:E62,G59:G62,I59:I62,K59:K62,M59:M62)</f>
        <v>0</v>
      </c>
      <c r="V58" s="62">
        <f>SUM(F59:F62,H59:H62,J59:J62,L59:L62,N59:N62)</f>
        <v>0</v>
      </c>
    </row>
    <row r="59" spans="1:22" ht="18.75" x14ac:dyDescent="0.3">
      <c r="B59" s="56"/>
      <c r="C59" s="41">
        <v>4</v>
      </c>
      <c r="D59" s="57"/>
      <c r="E59" s="50"/>
      <c r="F59" s="45"/>
      <c r="G59" s="50"/>
      <c r="H59" s="45"/>
      <c r="I59" s="44"/>
      <c r="J59" s="45"/>
      <c r="K59" s="50"/>
      <c r="L59" s="45"/>
      <c r="M59" s="44"/>
      <c r="N59" s="45"/>
      <c r="O59" s="44">
        <f>IF(E59&gt;F59,1,0)+IF(G59&gt;H59,1,0)+IF(I59&gt;J59,1,0)+IF(K59&gt;L59,1,0)+IF(M59&gt;N59,1,0)</f>
        <v>0</v>
      </c>
      <c r="P59" s="45">
        <f>IF(E59&lt;F59,1,0)+IF(G59&lt;H59,1,0)+IF(I59&lt;J59,1,0)+IF(K59&lt;L59,1,0)+IF(M59&lt;N59,1,0)</f>
        <v>0</v>
      </c>
    </row>
    <row r="60" spans="1:22" ht="18.75" x14ac:dyDescent="0.3">
      <c r="B60" s="58"/>
      <c r="C60" s="42">
        <v>3</v>
      </c>
      <c r="D60" s="39"/>
      <c r="E60" s="51"/>
      <c r="F60" s="47"/>
      <c r="G60" s="51"/>
      <c r="H60" s="47"/>
      <c r="I60" s="46"/>
      <c r="J60" s="47"/>
      <c r="K60" s="51"/>
      <c r="L60" s="47"/>
      <c r="M60" s="46"/>
      <c r="N60" s="47"/>
      <c r="O60" s="46">
        <f t="shared" ref="O60:O62" si="14">IF(E60&gt;F60,1,0)+IF(G60&gt;H60,1,0)+IF(I60&gt;J60,1,0)+IF(K60&gt;L60,1,0)+IF(M60&gt;N60,1,0)</f>
        <v>0</v>
      </c>
      <c r="P60" s="47">
        <f t="shared" ref="P60:P62" si="15">IF(E60&lt;F60,1,0)+IF(G60&lt;H60,1,0)+IF(I60&lt;J60,1,0)+IF(K60&lt;L60,1,0)+IF(M60&lt;N60,1,0)</f>
        <v>0</v>
      </c>
    </row>
    <row r="61" spans="1:22" ht="18.75" x14ac:dyDescent="0.3">
      <c r="B61" s="58"/>
      <c r="C61" s="42">
        <v>1</v>
      </c>
      <c r="D61" s="39"/>
      <c r="E61" s="51"/>
      <c r="F61" s="47"/>
      <c r="G61" s="51"/>
      <c r="H61" s="47"/>
      <c r="I61" s="46"/>
      <c r="J61" s="47"/>
      <c r="K61" s="51"/>
      <c r="L61" s="47"/>
      <c r="M61" s="46"/>
      <c r="N61" s="47"/>
      <c r="O61" s="46">
        <f t="shared" si="14"/>
        <v>0</v>
      </c>
      <c r="P61" s="47">
        <f t="shared" si="15"/>
        <v>0</v>
      </c>
    </row>
    <row r="62" spans="1:22" ht="19.5" thickBot="1" x14ac:dyDescent="0.35">
      <c r="B62" s="59"/>
      <c r="C62" s="43">
        <v>2</v>
      </c>
      <c r="D62" s="40"/>
      <c r="E62" s="52"/>
      <c r="F62" s="49"/>
      <c r="G62" s="52"/>
      <c r="H62" s="49"/>
      <c r="I62" s="48"/>
      <c r="J62" s="49"/>
      <c r="K62" s="52"/>
      <c r="L62" s="49"/>
      <c r="M62" s="48"/>
      <c r="N62" s="49"/>
      <c r="O62" s="48">
        <f t="shared" si="14"/>
        <v>0</v>
      </c>
      <c r="P62" s="49">
        <f t="shared" si="15"/>
        <v>0</v>
      </c>
    </row>
    <row r="64" spans="1:22" ht="15.75" thickBot="1" x14ac:dyDescent="0.3"/>
    <row r="65" spans="1:22" ht="15.75" thickBot="1" x14ac:dyDescent="0.3">
      <c r="Q65" s="83" t="s">
        <v>24</v>
      </c>
      <c r="R65" s="84"/>
      <c r="S65" s="84" t="s">
        <v>25</v>
      </c>
      <c r="T65" s="84"/>
      <c r="U65" s="84" t="s">
        <v>26</v>
      </c>
      <c r="V65" s="85"/>
    </row>
    <row r="66" spans="1:22" ht="19.5" thickBot="1" x14ac:dyDescent="0.3">
      <c r="A66" t="str">
        <f>IF(B66="","",B66&amp;"|"&amp;D66)</f>
        <v/>
      </c>
      <c r="B66" s="53"/>
      <c r="C66" s="54" t="s">
        <v>22</v>
      </c>
      <c r="D66" s="55"/>
      <c r="E66" s="81" t="s">
        <v>17</v>
      </c>
      <c r="F66" s="82"/>
      <c r="G66" s="81" t="s">
        <v>18</v>
      </c>
      <c r="H66" s="82"/>
      <c r="I66" s="80" t="s">
        <v>19</v>
      </c>
      <c r="J66" s="80"/>
      <c r="K66" s="81" t="s">
        <v>20</v>
      </c>
      <c r="L66" s="82"/>
      <c r="M66" s="80" t="s">
        <v>21</v>
      </c>
      <c r="N66" s="82"/>
      <c r="O66" s="80" t="s">
        <v>23</v>
      </c>
      <c r="P66" s="80"/>
      <c r="Q66" s="60">
        <f>IF(O67&gt;P67,1,0)+IF(O68&gt;P68,1,0)+IF(O69&gt;P69,1,0)+IF(O70&gt;P70,1,0)</f>
        <v>0</v>
      </c>
      <c r="R66" s="61">
        <f>IF(O67&lt;P67,1,0)+IF(O68&lt;P68,1,0)+IF(O69&lt;P69,1,0)+IF(O70&lt;P70,1,0)</f>
        <v>0</v>
      </c>
      <c r="S66" s="61">
        <f>SUM(O67:O70)</f>
        <v>0</v>
      </c>
      <c r="T66" s="61">
        <f>SUM(P67:P70)</f>
        <v>0</v>
      </c>
      <c r="U66" s="61">
        <f>SUM(E67:E70,G67:G70,I67:I70,K67:K70,M67:M70)</f>
        <v>0</v>
      </c>
      <c r="V66" s="62">
        <f>SUM(F67:F70,H67:H70,J67:J70,L67:L70,N67:N70)</f>
        <v>0</v>
      </c>
    </row>
    <row r="67" spans="1:22" ht="18.75" x14ac:dyDescent="0.3">
      <c r="B67" s="56"/>
      <c r="C67" s="41">
        <v>4</v>
      </c>
      <c r="D67" s="57"/>
      <c r="E67" s="50"/>
      <c r="F67" s="45"/>
      <c r="G67" s="50"/>
      <c r="H67" s="45"/>
      <c r="I67" s="44"/>
      <c r="J67" s="45"/>
      <c r="K67" s="50"/>
      <c r="L67" s="45"/>
      <c r="M67" s="44"/>
      <c r="N67" s="45"/>
      <c r="O67" s="44">
        <f>IF(E67&gt;F67,1,0)+IF(G67&gt;H67,1,0)+IF(I67&gt;J67,1,0)+IF(K67&gt;L67,1,0)+IF(M67&gt;N67,1,0)</f>
        <v>0</v>
      </c>
      <c r="P67" s="45">
        <f>IF(E67&lt;F67,1,0)+IF(G67&lt;H67,1,0)+IF(I67&lt;J67,1,0)+IF(K67&lt;L67,1,0)+IF(M67&lt;N67,1,0)</f>
        <v>0</v>
      </c>
    </row>
    <row r="68" spans="1:22" ht="18.75" x14ac:dyDescent="0.3">
      <c r="B68" s="58"/>
      <c r="C68" s="42">
        <v>3</v>
      </c>
      <c r="D68" s="39"/>
      <c r="E68" s="51"/>
      <c r="F68" s="47"/>
      <c r="G68" s="51"/>
      <c r="H68" s="47"/>
      <c r="I68" s="46"/>
      <c r="J68" s="47"/>
      <c r="K68" s="51"/>
      <c r="L68" s="47"/>
      <c r="M68" s="46"/>
      <c r="N68" s="47"/>
      <c r="O68" s="46">
        <f t="shared" ref="O68:O70" si="16">IF(E68&gt;F68,1,0)+IF(G68&gt;H68,1,0)+IF(I68&gt;J68,1,0)+IF(K68&gt;L68,1,0)+IF(M68&gt;N68,1,0)</f>
        <v>0</v>
      </c>
      <c r="P68" s="47">
        <f t="shared" ref="P68:P70" si="17">IF(E68&lt;F68,1,0)+IF(G68&lt;H68,1,0)+IF(I68&lt;J68,1,0)+IF(K68&lt;L68,1,0)+IF(M68&lt;N68,1,0)</f>
        <v>0</v>
      </c>
    </row>
    <row r="69" spans="1:22" ht="18.75" x14ac:dyDescent="0.3">
      <c r="B69" s="58"/>
      <c r="C69" s="42">
        <v>1</v>
      </c>
      <c r="D69" s="39"/>
      <c r="E69" s="51"/>
      <c r="F69" s="47"/>
      <c r="G69" s="51"/>
      <c r="H69" s="47"/>
      <c r="I69" s="46"/>
      <c r="J69" s="47"/>
      <c r="K69" s="51"/>
      <c r="L69" s="47"/>
      <c r="M69" s="46"/>
      <c r="N69" s="47"/>
      <c r="O69" s="46">
        <f t="shared" si="16"/>
        <v>0</v>
      </c>
      <c r="P69" s="47">
        <f t="shared" si="17"/>
        <v>0</v>
      </c>
    </row>
    <row r="70" spans="1:22" ht="19.5" thickBot="1" x14ac:dyDescent="0.35">
      <c r="B70" s="59"/>
      <c r="C70" s="43">
        <v>2</v>
      </c>
      <c r="D70" s="40"/>
      <c r="E70" s="52"/>
      <c r="F70" s="49"/>
      <c r="G70" s="52"/>
      <c r="H70" s="49"/>
      <c r="I70" s="48"/>
      <c r="J70" s="49"/>
      <c r="K70" s="52"/>
      <c r="L70" s="49"/>
      <c r="M70" s="48"/>
      <c r="N70" s="49"/>
      <c r="O70" s="48">
        <f t="shared" si="16"/>
        <v>0</v>
      </c>
      <c r="P70" s="49">
        <f t="shared" si="17"/>
        <v>0</v>
      </c>
    </row>
    <row r="72" spans="1:22" ht="15.75" thickBot="1" x14ac:dyDescent="0.3"/>
    <row r="73" spans="1:22" ht="15.75" thickBot="1" x14ac:dyDescent="0.3">
      <c r="Q73" s="83" t="s">
        <v>24</v>
      </c>
      <c r="R73" s="84"/>
      <c r="S73" s="84" t="s">
        <v>25</v>
      </c>
      <c r="T73" s="84"/>
      <c r="U73" s="84" t="s">
        <v>26</v>
      </c>
      <c r="V73" s="85"/>
    </row>
    <row r="74" spans="1:22" ht="19.5" thickBot="1" x14ac:dyDescent="0.3">
      <c r="A74" t="str">
        <f>IF(B74="","",B74&amp;"|"&amp;D74)</f>
        <v/>
      </c>
      <c r="B74" s="53"/>
      <c r="C74" s="54" t="s">
        <v>22</v>
      </c>
      <c r="D74" s="55"/>
      <c r="E74" s="81" t="s">
        <v>17</v>
      </c>
      <c r="F74" s="82"/>
      <c r="G74" s="81" t="s">
        <v>18</v>
      </c>
      <c r="H74" s="82"/>
      <c r="I74" s="80" t="s">
        <v>19</v>
      </c>
      <c r="J74" s="80"/>
      <c r="K74" s="81" t="s">
        <v>20</v>
      </c>
      <c r="L74" s="82"/>
      <c r="M74" s="80" t="s">
        <v>21</v>
      </c>
      <c r="N74" s="82"/>
      <c r="O74" s="80" t="s">
        <v>23</v>
      </c>
      <c r="P74" s="80"/>
      <c r="Q74" s="60">
        <f>IF(O75&gt;P75,1,0)+IF(O76&gt;P76,1,0)+IF(O77&gt;P77,1,0)+IF(O78&gt;P78,1,0)</f>
        <v>0</v>
      </c>
      <c r="R74" s="61">
        <f>IF(O75&lt;P75,1,0)+IF(O76&lt;P76,1,0)+IF(O77&lt;P77,1,0)+IF(O78&lt;P78,1,0)</f>
        <v>0</v>
      </c>
      <c r="S74" s="61">
        <f>SUM(O75:O78)</f>
        <v>0</v>
      </c>
      <c r="T74" s="61">
        <f>SUM(P75:P78)</f>
        <v>0</v>
      </c>
      <c r="U74" s="61">
        <f>SUM(E75:E78,G75:G78,I75:I78,K75:K78,M75:M78)</f>
        <v>0</v>
      </c>
      <c r="V74" s="62">
        <f>SUM(F75:F78,H75:H78,J75:J78,L75:L78,N75:N78)</f>
        <v>0</v>
      </c>
    </row>
    <row r="75" spans="1:22" ht="18.75" x14ac:dyDescent="0.3">
      <c r="B75" s="56"/>
      <c r="C75" s="41">
        <v>4</v>
      </c>
      <c r="D75" s="57"/>
      <c r="E75" s="50"/>
      <c r="F75" s="45"/>
      <c r="G75" s="50"/>
      <c r="H75" s="45"/>
      <c r="I75" s="44"/>
      <c r="J75" s="45"/>
      <c r="K75" s="50"/>
      <c r="L75" s="45"/>
      <c r="M75" s="44"/>
      <c r="N75" s="45"/>
      <c r="O75" s="44">
        <f>IF(E75&gt;F75,1,0)+IF(G75&gt;H75,1,0)+IF(I75&gt;J75,1,0)+IF(K75&gt;L75,1,0)+IF(M75&gt;N75,1,0)</f>
        <v>0</v>
      </c>
      <c r="P75" s="45">
        <f>IF(E75&lt;F75,1,0)+IF(G75&lt;H75,1,0)+IF(I75&lt;J75,1,0)+IF(K75&lt;L75,1,0)+IF(M75&lt;N75,1,0)</f>
        <v>0</v>
      </c>
    </row>
    <row r="76" spans="1:22" ht="18.75" x14ac:dyDescent="0.3">
      <c r="B76" s="58"/>
      <c r="C76" s="42">
        <v>3</v>
      </c>
      <c r="D76" s="39"/>
      <c r="E76" s="51"/>
      <c r="F76" s="47"/>
      <c r="G76" s="51"/>
      <c r="H76" s="47"/>
      <c r="I76" s="46"/>
      <c r="J76" s="47"/>
      <c r="K76" s="51"/>
      <c r="L76" s="47"/>
      <c r="M76" s="46"/>
      <c r="N76" s="47"/>
      <c r="O76" s="46">
        <f t="shared" ref="O76:O78" si="18">IF(E76&gt;F76,1,0)+IF(G76&gt;H76,1,0)+IF(I76&gt;J76,1,0)+IF(K76&gt;L76,1,0)+IF(M76&gt;N76,1,0)</f>
        <v>0</v>
      </c>
      <c r="P76" s="47">
        <f t="shared" ref="P76:P78" si="19">IF(E76&lt;F76,1,0)+IF(G76&lt;H76,1,0)+IF(I76&lt;J76,1,0)+IF(K76&lt;L76,1,0)+IF(M76&lt;N76,1,0)</f>
        <v>0</v>
      </c>
    </row>
    <row r="77" spans="1:22" ht="18.75" x14ac:dyDescent="0.3">
      <c r="B77" s="58"/>
      <c r="C77" s="42">
        <v>1</v>
      </c>
      <c r="D77" s="39"/>
      <c r="E77" s="51"/>
      <c r="F77" s="47"/>
      <c r="G77" s="51"/>
      <c r="H77" s="47"/>
      <c r="I77" s="46"/>
      <c r="J77" s="47"/>
      <c r="K77" s="51"/>
      <c r="L77" s="47"/>
      <c r="M77" s="46"/>
      <c r="N77" s="47"/>
      <c r="O77" s="46">
        <f t="shared" si="18"/>
        <v>0</v>
      </c>
      <c r="P77" s="47">
        <f t="shared" si="19"/>
        <v>0</v>
      </c>
    </row>
    <row r="78" spans="1:22" ht="19.5" thickBot="1" x14ac:dyDescent="0.35">
      <c r="B78" s="59"/>
      <c r="C78" s="43">
        <v>2</v>
      </c>
      <c r="D78" s="40"/>
      <c r="E78" s="52"/>
      <c r="F78" s="49"/>
      <c r="G78" s="52"/>
      <c r="H78" s="49"/>
      <c r="I78" s="48"/>
      <c r="J78" s="49"/>
      <c r="K78" s="52"/>
      <c r="L78" s="49"/>
      <c r="M78" s="48"/>
      <c r="N78" s="49"/>
      <c r="O78" s="48">
        <f t="shared" si="18"/>
        <v>0</v>
      </c>
      <c r="P78" s="49">
        <f t="shared" si="19"/>
        <v>0</v>
      </c>
    </row>
  </sheetData>
  <mergeCells count="90">
    <mergeCell ref="Q73:R73"/>
    <mergeCell ref="S73:T73"/>
    <mergeCell ref="U73:V73"/>
    <mergeCell ref="E74:F74"/>
    <mergeCell ref="G74:H74"/>
    <mergeCell ref="I74:J74"/>
    <mergeCell ref="K74:L74"/>
    <mergeCell ref="M74:N74"/>
    <mergeCell ref="O74:P74"/>
    <mergeCell ref="Q65:R65"/>
    <mergeCell ref="S65:T65"/>
    <mergeCell ref="U65:V65"/>
    <mergeCell ref="E66:F66"/>
    <mergeCell ref="G66:H66"/>
    <mergeCell ref="I66:J66"/>
    <mergeCell ref="K66:L66"/>
    <mergeCell ref="M66:N66"/>
    <mergeCell ref="O66:P66"/>
    <mergeCell ref="Q57:R57"/>
    <mergeCell ref="S57:T57"/>
    <mergeCell ref="U57:V57"/>
    <mergeCell ref="E58:F58"/>
    <mergeCell ref="G58:H58"/>
    <mergeCell ref="I58:J58"/>
    <mergeCell ref="K58:L58"/>
    <mergeCell ref="M58:N58"/>
    <mergeCell ref="O58:P58"/>
    <mergeCell ref="Q49:R49"/>
    <mergeCell ref="S49:T49"/>
    <mergeCell ref="U49:V49"/>
    <mergeCell ref="E50:F50"/>
    <mergeCell ref="G50:H50"/>
    <mergeCell ref="I50:J50"/>
    <mergeCell ref="K50:L50"/>
    <mergeCell ref="M50:N50"/>
    <mergeCell ref="O50:P50"/>
    <mergeCell ref="Q41:R41"/>
    <mergeCell ref="S41:T41"/>
    <mergeCell ref="U41:V41"/>
    <mergeCell ref="E42:F42"/>
    <mergeCell ref="G42:H42"/>
    <mergeCell ref="I42:J42"/>
    <mergeCell ref="K42:L42"/>
    <mergeCell ref="M42:N42"/>
    <mergeCell ref="O42:P42"/>
    <mergeCell ref="Q33:R33"/>
    <mergeCell ref="S33:T33"/>
    <mergeCell ref="U33:V33"/>
    <mergeCell ref="E34:F34"/>
    <mergeCell ref="G34:H34"/>
    <mergeCell ref="I34:J34"/>
    <mergeCell ref="K34:L34"/>
    <mergeCell ref="M34:N34"/>
    <mergeCell ref="O34:P34"/>
    <mergeCell ref="Q25:R25"/>
    <mergeCell ref="S25:T25"/>
    <mergeCell ref="U25:V25"/>
    <mergeCell ref="E26:F26"/>
    <mergeCell ref="G26:H26"/>
    <mergeCell ref="I26:J26"/>
    <mergeCell ref="K26:L26"/>
    <mergeCell ref="M26:N26"/>
    <mergeCell ref="O26:P26"/>
    <mergeCell ref="Q17:R17"/>
    <mergeCell ref="S17:T17"/>
    <mergeCell ref="U17:V17"/>
    <mergeCell ref="E18:F18"/>
    <mergeCell ref="G18:H18"/>
    <mergeCell ref="I18:J18"/>
    <mergeCell ref="K18:L18"/>
    <mergeCell ref="M18:N18"/>
    <mergeCell ref="O18:P18"/>
    <mergeCell ref="Q9:R9"/>
    <mergeCell ref="S9:T9"/>
    <mergeCell ref="U9:V9"/>
    <mergeCell ref="E10:F10"/>
    <mergeCell ref="G10:H10"/>
    <mergeCell ref="I10:J10"/>
    <mergeCell ref="K10:L10"/>
    <mergeCell ref="M10:N10"/>
    <mergeCell ref="O10:P10"/>
    <mergeCell ref="Q1:R1"/>
    <mergeCell ref="S1:T1"/>
    <mergeCell ref="U1:V1"/>
    <mergeCell ref="E2:F2"/>
    <mergeCell ref="G2:H2"/>
    <mergeCell ref="I2:J2"/>
    <mergeCell ref="K2:L2"/>
    <mergeCell ref="M2:N2"/>
    <mergeCell ref="O2:P2"/>
  </mergeCells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A55F3C9-98FD-45EE-B55D-A098FFB0A26D}">
          <x14:formula1>
            <xm:f>'Csapatok'!$A$2:$A$12</xm:f>
          </x14:formula1>
          <xm:sqref>B2 D2 B10 D10 B18 D18 B26 D26 B34 D34 B42 D42 B50 D50 B58 D58 B66 D66 B74 D74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B015B-13E1-4562-B801-AB51FF06FA01}">
  <sheetPr codeName="Munka7"/>
  <dimension ref="A1:B2"/>
  <sheetViews>
    <sheetView workbookViewId="0">
      <selection activeCell="B3" sqref="B3"/>
    </sheetView>
  </sheetViews>
  <sheetFormatPr defaultRowHeight="15" x14ac:dyDescent="0.25"/>
  <sheetData>
    <row r="1" spans="1:2" x14ac:dyDescent="0.25">
      <c r="A1">
        <v>1</v>
      </c>
      <c r="B1" t="s">
        <v>146</v>
      </c>
    </row>
    <row r="2" spans="1:2" x14ac:dyDescent="0.25">
      <c r="A2">
        <v>2</v>
      </c>
      <c r="B2" t="s">
        <v>147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c 7 7 3 a 5 e 2 - 6 9 c 7 - 4 8 1 2 - a 9 e d - 6 b 1 3 e 6 c 0 c 6 e e "   x m l n s = " h t t p : / / s c h e m a s . m i c r o s o f t . c o m / D a t a M a s h u p " > A A A A A D o G A A B Q S w M E F A A C A A g A I a M 5 W F p J S l y l A A A A 9 g A A A B I A H A B D b 2 5 m a W c v U G F j a 2 F n Z S 5 4 b W w g o h g A K K A U A A A A A A A A A A A A A A A A A A A A A A A A A A A A h Y 8 x D o I w G I W v Q r r T l m o M I T 9 l c H G Q x M R o X J t S o R G K g d Z y N w e P 5 B X E K O r m + L 7 3 D e / d r z f I h q Y O L q r r d W t S F G G K A m V k W 2 h T p s j Z Y x i j j M N G y J M o V T D K p k + G v k h R Z e 0 5 I c R 7 j / 0 M t 1 1 J G K U R O e T r r a x U I 9 B H 1 v / l U J v e C i M V 4 r B / j e E M R 2 y O F y z G F M g E I d f m K 7 B x 7 7 P 9 g b B 0 t X W d 4 p U L V z s g U w T y / s A f U E s D B B Q A A g A I A C G j O V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h o z l Y 7 O 1 G A z M D A A D 5 C w A A E w A c A E Z v c m 1 1 b G F z L 1 N l Y 3 R p b 2 4 x L m 0 g o h g A K K A U A A A A A A A A A A A A A A A A A A A A A A A A A A A A p V b d a t s w F L 4 P 5 B 2 E B y V l J s x x k r Z 0 H Y y s h a 6 s h T a w i 2 C G E 6 u L s S 0 F S 0 n T Z H m I P k I u c 9 G L M d g L m L 7 X Z M s / c i K 5 K R O B O P 5 O z v n O + Y 5 0 R O C I u h i B O / 5 t n N Z r 9 R o Z 2 y F 0 w L d o E 3 o v T 4 t o Q 6 A H z o A P a b 0 G 2 L r A Y R i t C X t 1 P h 9 B v 9 m b h i F E 9 D s O v S H G X u N w O b i 2 A 3 i m 9 Y g 9 s S n 2 N G s 1 6 G F E m Z G l c x / v t H 7 0 P J k S E E R / H E y i Z z q z N e a x b w 9 9 2 O y H N i L 3 O A x 6 2 J 8 G q P 8 4 g a S R h t W X y 8 K x D i j D A I V z u l o d 5 r 7 P f z 5 G G + Q C T B Y + n o A x X i y i t e 2 I I T 4 7 D n f e k F L R g U Z h M G H f 0 B 6 N g V H 4 v k Q O n F c 7 T k x y 7 2 o y L E h i y h 6 M 5 H O J a L f d j N M t 4 t 3 h E H u A L F 5 + h z N Y h L m D P t P s F j + Q h p J T S r 4 x y O p l g Y + f A J r 6 / m G p V j B O G l L K J P a Y 6 A 7 k m h f B r i G h 0 P m K 3 T i f M i E d L H m l V v o O W R H b g W J v V y 5 y m h e M z 8 2 U w r D g d O U O W b t g x k i R / f l 8 Y i M n e R b r r E p E E r 7 U R K k M K / F 1 0 8 g B 9 i g 0 1 0 1 S Z + Y M + j R a z 7 C / 1 b y 3 M M C z l F Y s j i o Z P S u O x H W 0 p g j O 4 E L M + R Y i t q s K v w o e 4 v 7 g O e S / W j z D L K c 8 P f Z + n 8 1 j y H e P j D R z n b r J m t C 9 L 7 r w b F B Q s g A d Q w S 0 u c b y I B B o m q L 1 D U X v V 9 D N + z + 1 s Z g H 5 v 8 1 K Q 2 1 l l u M m I R Z m v s U s P V K A b d Y y I o I B o l k c S Y G r 5 z B 6 1 a C W h x q t S S Y y T H T N C V g m 4 N t t i R o h 6 O d e E n g L o e 7 y Z L g R x w / 4 k t i c M w N j t M l s T j h F i f Z k p g Y H 9 L k z X a n e 3 Q s N c l K V 7 Y R W 0 + p o S n X s E L z Q s a m s S N k v A G U U n J Q J S Z H l X J y W C 0 o x y s k 5 Q Z V o n K L S l m 5 S b W w 3 O Y V a d N C V Y u b G v 2 H v O 0 3 y m u K 8 r Y y e f M D 5 / 0 g l 9 4 S r h A k i D b U f 3 l y + N 1 K M U i + u I S 6 a E S r 4 r e T U V Y Q E I 6 h f v R 3 O M z / o o j B j 9 L i g K u m p p e n p j h Y 9 q h t R 3 X 7 U v P M R t S P y 7 y 0 + R Q 5 0 H 5 p B + I k 2 Y N C 9 4 3 y d g Q G u x R Y z D I J S z 7 K 2 e 3 Y 2 Z 7 l m N 1 O w q L u F Y z 1 p V A D k Y x a i 3 r N R Z V E T v 8 B U E s B A i 0 A F A A C A A g A I a M 5 W F p J S l y l A A A A 9 g A A A B I A A A A A A A A A A A A A A A A A A A A A A E N v b m Z p Z y 9 Q Y W N r Y W d l L n h t b F B L A Q I t A B Q A A g A I A C G j O V g P y u m r p A A A A O k A A A A T A A A A A A A A A A A A A A A A A P E A A A B b Q 2 9 u d G V u d F 9 U e X B l c 1 0 u e G 1 s U E s B A i 0 A F A A C A A g A I a M 5 W O z t R g M z A w A A + Q s A A B M A A A A A A A A A A A A A A A A A 4 g E A A E Z v c m 1 1 b G F z L 1 N l Y 3 R p b 2 4 x L m 1 Q S w U G A A A A A A M A A w D C A A A A Y g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J B c A A A A A A A A C F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T S V D M y V B O X J r J U M 1 J T k x e i V D M y V B O X N l a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f D o W z D o X M i I C 8 + P E V u d H J 5 I F R 5 c G U 9 I k Z p b G x U Y X J n Z X Q i I F Z h b H V l P S J z T c O p c m v F k X r D q X N l a y I g L z 4 8 R W 5 0 c n k g V H l w Z T 0 i R m l s b G V k Q 2 9 t c G x l d G V S Z X N 1 b H R U b 1 d v c m t z a G V l d C I g V m F s d W U 9 I m w x I i A v P j x F b n R y e S B U e X B l P S J G a W x s R X J y b 3 J D b 3 V u d C I g V m F s d W U 9 I m w w I i A v P j x F b n R y e S B U e X B l P S J R d W V y e U l E I i B W Y W x 1 Z T 0 i c 2 F l O T k 0 N j R i L T Z l Z D Y t N D M 1 N y 0 4 Z G Z k L W Y 3 Y z F h O W Z i Z T E 2 Y i I g L z 4 8 R W 5 0 c n k g V H l w Z T 0 i R m l s b E x h c 3 R V c G R h d G V k I i B W Y W x 1 Z T 0 i Z D I w M j Q t M D E t M j V U M T k 6 M j U 6 M D M u O D k 4 O D g x M V o i I C 8 + P E V u d H J 5 I F R 5 c G U 9 I k Z p b G x F c n J v c k N v Z G U i I F Z h b H V l P S J z V W 5 r b m 9 3 b i I g L z 4 8 R W 5 0 c n k g V H l w Z T 0 i R m l s b E N v b H V t b l R 5 c G V z I i B W Y W x 1 Z T 0 i c 0 F B Q U d C Z z 0 9 I i A v P j x F b n R y e S B U e X B l P S J G a W x s Q 2 9 s d W 1 u T m F t Z X M i I F Z h b H V l P S J z W y Z x d W 9 0 O 0 l u Z G V 4 X 0 k m c X V v d D s s J n F 1 b 3 Q 7 S W 5 k Z X h f S U k m c X V v d D s s J n F 1 b 3 Q 7 Q 3 N h c G F 0 b 2 s m c X V v d D s s J n F 1 b 3 Q 7 Q 3 N h c G F 0 b 2 s u M i Z x d W 9 0 O 1 0 i I C 8 + P E V u d H J 5 I F R 5 c G U 9 I k Z p b G x T d G F 0 d X M i I F Z h b H V l P S J z Q 2 9 t c G x l d G U i I C 8 + P E V u d H J 5 I F R 5 c G U 9 I k Z p b G x D b 3 V u d C I g V m F s d W U 9 I m w z N i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c O p c m v F k X r D q X N l a y 9 B d X R v U m V t b 3 Z l Z E N v b H V t b n M x L n t J b m R l e F 9 J L D B 9 J n F 1 b 3 Q 7 L C Z x d W 9 0 O 1 N l Y 3 R p b 2 4 x L 0 3 D q X J r x Z F 6 w 6 l z Z W s v Q X V 0 b 1 J l b W 9 2 Z W R D b 2 x 1 b W 5 z M S 5 7 S W 5 k Z X h f S U k s M X 0 m c X V v d D s s J n F 1 b 3 Q 7 U 2 V j d G l v b j E v T c O p c m v F k X r D q X N l a y 9 B d X R v U m V t b 3 Z l Z E N v b H V t b n M x L n t D c 2 F w Y X R v a y w y f S Z x d W 9 0 O y w m c X V v d D t T Z W N 0 a W 9 u M S 9 N w 6 l y a 8 W R e s O p c 2 V r L 0 F 1 d G 9 S Z W 1 v d m V k Q 2 9 s d W 1 u c z E u e 0 N z Y X B h d G 9 r L j I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T c O p c m v F k X r D q X N l a y 9 B d X R v U m V t b 3 Z l Z E N v b H V t b n M x L n t J b m R l e F 9 J L D B 9 J n F 1 b 3 Q 7 L C Z x d W 9 0 O 1 N l Y 3 R p b 2 4 x L 0 3 D q X J r x Z F 6 w 6 l z Z W s v Q X V 0 b 1 J l b W 9 2 Z W R D b 2 x 1 b W 5 z M S 5 7 S W 5 k Z X h f S U k s M X 0 m c X V v d D s s J n F 1 b 3 Q 7 U 2 V j d G l v b j E v T c O p c m v F k X r D q X N l a y 9 B d X R v U m V t b 3 Z l Z E N v b H V t b n M x L n t D c 2 F w Y X R v a y w y f S Z x d W 9 0 O y w m c X V v d D t T Z W N 0 a W 9 u M S 9 N w 6 l y a 8 W R e s O p c 2 V r L 0 F 1 d G 9 S Z W 1 v d m V k Q 2 9 s d W 1 u c z E u e 0 N z Y X B h d G 9 r L j I s M 3 0 m c X V v d D t d L C Z x d W 9 0 O 1 J l b G F 0 a W 9 u c 2 h p c E l u Z m 8 m c X V v d D s 6 W 1 1 9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T S V D M y V B O X J r J U M 1 J T k x e i V D M y V B O X N l a y 9 G b 3 J y J U M z J U E x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V C V D M y V B R H B 1 c y U y M G 0 l Q z M l Q j N k b 3 M l Q z M l Q U R 0 d m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V n e S V D M y V B O W 5 p J T I w b 3 N 6 b G 9 w J T I w a G 9 6 e i V D M y V B M W F k d m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l u Z G V 4 b 3 N 6 b G 9 w J T I w a G 9 6 e i V D M y V B M W F k d m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1 N v c m 9 r J T I w c 3 o l Q z U l Q j F y d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V n e W V z J U M z J U F E d G V 0 d C U y M G x l a y V D M y V B O X J k Z X o l Q z M l Q T l z Z W s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t p Y m 9 u d G 9 0 d C U y M F N v c m 9 r J T I w c 3 o l Q z U l Q j F y d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9 z e m x v c G 9 r J T I w Z W x 0 J U M z J U E x d m 9 s J U M z J U F E d H Z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P c 3 p s b 3 B v a y U y M C V D M y V B M X R u Z X Z l e n Z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F Z 3 k l Q z M l Q T l u a S U y M G 9 z e m x v c C U y M G h v e n o l Q z M l Q T F h Z H Z h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U 2 9 y b 2 s l M j B z e i V D N S V C M X J 2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9 z e m x v c G 9 r J T I w Z W x 0 J U M z J U E x d m 9 s J U M z J U F E d H Z h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R W d 5 J U M z J U E 5 b m k l M j B v c 3 p s b 3 A l M j B o b 3 p 6 J U M z J U E x Y W R 2 Y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V n e S V D M y V B O W 5 p J T I w b 3 N 6 b G 9 w J T I w a G 9 6 e i V D M y V B M W F k d m E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F Z 3 k l Q z M l Q T l u a S U y M G 9 z e m x v c C U y M G h v e n o l Q z M l Q T F h Z H Z h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S X N t J U M z J U E 5 d G w l Q z U l O T F k J U M z J U E 5 c 2 V r J T I w Z W x 0 J U M z J U E x d m 9 s J U M z J U F E d H Z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U J U M z J U I 2 Y m J p J T I w b 3 N 6 b G 9 w J T I w Z W x 0 J U M z J U E x d m 9 s J U M z J U F E d H Z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F Z 3 k l Q z M l Q T l u a S U y M G 9 z e m x v c C U y M G h v e n o l Q z M l Q T F h Z H Z h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R W d 5 J U M z J U E 5 b m k l M j B v c 3 p s b 3 A l M j B o b 3 p 6 J U M z J U E x Y W R 2 Y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9 z e m x v c G 9 r J T I w J U M z J U E x d H J l b m R l e n Z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C v + W p h + x Y x P v m I o T M N z G t A A A A A A A g A A A A A A E G Y A A A A B A A A g A A A A Z c 8 M n I v e e w Z L 6 H v E T r m a f p b 7 r W P v Z v a T r Z m N g Q S l m D 4 A A A A A D o A A A A A C A A A g A A A A w M n H i Y r / 1 2 E p S 8 q + H I 1 O 1 E k 8 4 o y J m x + 1 f W M m f M 5 9 e A V Q A A A A k 2 y z f R o q o w 3 5 T u 7 z Z z U y V x / Z i P z T b s o Q s 6 l 2 H N r h R H 8 Q F f O R W R D e 9 V N 6 L J f k i d o J u a 8 J w t p O u D I v k g F 3 L z g U n M + Z e C E 1 R j 5 9 + m m q x C R p s B V A A A A A 0 Q x G 6 1 B i 8 q x 0 S H r c I F V r o c v 8 h 5 z D k J M h o y r X n f E P N f K H / n J h p W 3 5 H R V u U h H l O z A J q y j Y A / A v U g e T t + 4 U X V Q X 4 A = = < / D a t a M a s h u p > 
</file>

<file path=customXml/itemProps1.xml><?xml version="1.0" encoding="utf-8"?>
<ds:datastoreItem xmlns:ds="http://schemas.openxmlformats.org/officeDocument/2006/customXml" ds:itemID="{40CC8BF8-0A2E-4F8A-B6CE-BE270753FC2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7</vt:i4>
      </vt:variant>
      <vt:variant>
        <vt:lpstr>Névvel ellátott tartományok</vt:lpstr>
      </vt:variant>
      <vt:variant>
        <vt:i4>11</vt:i4>
      </vt:variant>
    </vt:vector>
  </HeadingPairs>
  <TitlesOfParts>
    <vt:vector size="18" baseType="lpstr">
      <vt:lpstr>Mátrix</vt:lpstr>
      <vt:lpstr>Mérkőzések | eredmények</vt:lpstr>
      <vt:lpstr>Csapatok</vt:lpstr>
      <vt:lpstr>1 forduló</vt:lpstr>
      <vt:lpstr>2 forduló</vt:lpstr>
      <vt:lpstr>3 forduló</vt:lpstr>
      <vt:lpstr>info</vt:lpstr>
      <vt:lpstr>cs_1</vt:lpstr>
      <vt:lpstr>cs_10</vt:lpstr>
      <vt:lpstr>cs_11</vt:lpstr>
      <vt:lpstr>cs_2</vt:lpstr>
      <vt:lpstr>cs_3</vt:lpstr>
      <vt:lpstr>cs_4</vt:lpstr>
      <vt:lpstr>cs_5</vt:lpstr>
      <vt:lpstr>cs_6</vt:lpstr>
      <vt:lpstr>cs_7</vt:lpstr>
      <vt:lpstr>cs_8</vt:lpstr>
      <vt:lpstr>cs_9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Fodor István</cp:lastModifiedBy>
  <dcterms:created xsi:type="dcterms:W3CDTF">2023-02-01T17:42:43Z</dcterms:created>
  <dcterms:modified xsi:type="dcterms:W3CDTF">2024-01-26T08:34:38Z</dcterms:modified>
</cp:coreProperties>
</file>